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285" windowWidth="8595" windowHeight="6990" tabRatio="737"/>
  </bookViews>
  <sheets>
    <sheet name="Оглавление" sheetId="1" r:id="rId1"/>
    <sheet name="Сэндвич-панели" sheetId="2" r:id="rId2"/>
    <sheet name="ПВХ вспененный" sheetId="3" r:id="rId3"/>
    <sheet name="ПВХ жесткий" sheetId="4" r:id="rId4"/>
    <sheet name="Оргстекло" sheetId="5" r:id="rId5"/>
    <sheet name="ПКР литой" sheetId="6" r:id="rId6"/>
    <sheet name="ПКР сотовый" sheetId="7" r:id="rId7"/>
    <sheet name="Клеи и очистители" sheetId="8" r:id="rId8"/>
    <sheet name="Резка полимеров" sheetId="9" r:id="rId9"/>
    <sheet name="Теплицы" sheetId="12" r:id="rId10"/>
  </sheets>
  <calcPr calcId="124519" refMode="R1C1"/>
</workbook>
</file>

<file path=xl/calcChain.xml><?xml version="1.0" encoding="utf-8"?>
<calcChain xmlns="http://schemas.openxmlformats.org/spreadsheetml/2006/main">
  <c r="F20" i="4"/>
  <c r="F19"/>
  <c r="F15"/>
  <c r="F14"/>
  <c r="F13"/>
  <c r="F23" i="2"/>
  <c r="F22"/>
  <c r="F21"/>
  <c r="F18"/>
  <c r="F17"/>
  <c r="F16"/>
  <c r="F15"/>
  <c r="F14"/>
  <c r="F13"/>
  <c r="F12"/>
  <c r="F11"/>
  <c r="D21" i="1"/>
  <c r="D22"/>
  <c r="E43" i="7"/>
  <c r="D43" s="1"/>
  <c r="E44"/>
  <c r="D44" s="1"/>
  <c r="E45"/>
  <c r="D45" s="1"/>
  <c r="E46"/>
  <c r="D46" s="1"/>
  <c r="E47"/>
  <c r="D47" s="1"/>
  <c r="E48"/>
  <c r="D48" s="1"/>
  <c r="E49"/>
  <c r="D49" s="1"/>
  <c r="E50"/>
  <c r="D50" s="1"/>
  <c r="E51"/>
  <c r="D51" s="1"/>
  <c r="E52"/>
  <c r="D52" s="1"/>
  <c r="E53"/>
  <c r="D53" s="1"/>
  <c r="E54"/>
  <c r="D54" s="1"/>
  <c r="E55"/>
  <c r="D55" s="1"/>
  <c r="E56"/>
  <c r="D56" s="1"/>
  <c r="E57"/>
  <c r="D57" s="1"/>
  <c r="E58"/>
  <c r="D58" s="1"/>
  <c r="E59"/>
  <c r="D59" s="1"/>
  <c r="E60"/>
  <c r="D60" s="1"/>
  <c r="E61"/>
  <c r="D61" s="1"/>
  <c r="E42"/>
  <c r="D42" s="1"/>
  <c r="E31"/>
  <c r="D31" s="1"/>
  <c r="E32"/>
  <c r="D32" s="1"/>
  <c r="E33"/>
  <c r="D33" s="1"/>
  <c r="E34"/>
  <c r="D34" s="1"/>
  <c r="E35"/>
  <c r="D35" s="1"/>
  <c r="E36"/>
  <c r="D36" s="1"/>
  <c r="E37"/>
  <c r="D37" s="1"/>
  <c r="E38"/>
  <c r="D38" s="1"/>
  <c r="E39"/>
  <c r="D39" s="1"/>
  <c r="E30"/>
  <c r="D30" s="1"/>
  <c r="E25"/>
  <c r="D25" s="1"/>
  <c r="E26"/>
  <c r="D26" s="1"/>
  <c r="E27"/>
  <c r="D27" s="1"/>
  <c r="E24"/>
  <c r="D24" s="1"/>
  <c r="E13"/>
  <c r="D13" s="1"/>
  <c r="E14"/>
  <c r="D14" s="1"/>
  <c r="E15"/>
  <c r="D15" s="1"/>
  <c r="E16"/>
  <c r="D16" s="1"/>
  <c r="E17"/>
  <c r="D17" s="1"/>
  <c r="E18"/>
  <c r="D18" s="1"/>
  <c r="E19"/>
  <c r="D19" s="1"/>
  <c r="E20"/>
  <c r="D20" s="1"/>
  <c r="E21"/>
  <c r="D21" s="1"/>
  <c r="E12"/>
  <c r="D12" s="1"/>
  <c r="E49" i="6"/>
  <c r="D49" s="1"/>
  <c r="E50"/>
  <c r="D50" s="1"/>
  <c r="E51"/>
  <c r="D51" s="1"/>
  <c r="E52"/>
  <c r="D52" s="1"/>
  <c r="E53"/>
  <c r="D53" s="1"/>
  <c r="E54"/>
  <c r="D54" s="1"/>
  <c r="E55"/>
  <c r="D55" s="1"/>
  <c r="E56"/>
  <c r="D56" s="1"/>
  <c r="E57"/>
  <c r="D57" s="1"/>
  <c r="E58"/>
  <c r="D58" s="1"/>
  <c r="E59"/>
  <c r="D59" s="1"/>
  <c r="E60"/>
  <c r="D60" s="1"/>
  <c r="E61"/>
  <c r="D61" s="1"/>
  <c r="E62"/>
  <c r="D62" s="1"/>
  <c r="E63"/>
  <c r="D63" s="1"/>
  <c r="E48"/>
  <c r="D48" s="1"/>
  <c r="E32"/>
  <c r="D32" s="1"/>
  <c r="E33"/>
  <c r="D33" s="1"/>
  <c r="E34"/>
  <c r="D34" s="1"/>
  <c r="E35"/>
  <c r="D35" s="1"/>
  <c r="E36"/>
  <c r="D36" s="1"/>
  <c r="E37"/>
  <c r="D37" s="1"/>
  <c r="E38"/>
  <c r="D38" s="1"/>
  <c r="E39"/>
  <c r="D39" s="1"/>
  <c r="E40"/>
  <c r="D40" s="1"/>
  <c r="E41"/>
  <c r="D41" s="1"/>
  <c r="E42"/>
  <c r="D42" s="1"/>
  <c r="E43"/>
  <c r="D43" s="1"/>
  <c r="E44"/>
  <c r="D44" s="1"/>
  <c r="E45"/>
  <c r="D45" s="1"/>
  <c r="E31"/>
  <c r="D31" s="1"/>
  <c r="E30"/>
  <c r="D30" s="1"/>
  <c r="E22" i="2" l="1"/>
  <c r="D22" s="1"/>
  <c r="E18"/>
  <c r="D18" s="1"/>
  <c r="E16"/>
  <c r="D16" s="1"/>
  <c r="E14"/>
  <c r="D14" s="1"/>
  <c r="E12"/>
  <c r="D12" s="1"/>
  <c r="E13"/>
  <c r="D13" s="1"/>
  <c r="E11"/>
  <c r="D11" s="1"/>
  <c r="E15"/>
  <c r="D15" s="1"/>
  <c r="F27" i="6"/>
  <c r="E27" s="1"/>
  <c r="D27" s="1"/>
  <c r="F26"/>
  <c r="E26" s="1"/>
  <c r="D26" s="1"/>
  <c r="F25"/>
  <c r="E25" s="1"/>
  <c r="D25" s="1"/>
  <c r="F24"/>
  <c r="E24" s="1"/>
  <c r="D24" s="1"/>
  <c r="F23"/>
  <c r="E23" s="1"/>
  <c r="D23" s="1"/>
  <c r="F22"/>
  <c r="E22" s="1"/>
  <c r="D22" s="1"/>
  <c r="F21"/>
  <c r="E21" s="1"/>
  <c r="D21" s="1"/>
  <c r="F20"/>
  <c r="E20" s="1"/>
  <c r="D20" s="1"/>
  <c r="F19"/>
  <c r="E19" s="1"/>
  <c r="D19" s="1"/>
  <c r="F18"/>
  <c r="E18" s="1"/>
  <c r="D18" s="1"/>
  <c r="F17"/>
  <c r="E17" s="1"/>
  <c r="D17" s="1"/>
  <c r="F16"/>
  <c r="E16" s="1"/>
  <c r="D16" s="1"/>
  <c r="F15"/>
  <c r="E15" s="1"/>
  <c r="D15" s="1"/>
  <c r="F14"/>
  <c r="E14" s="1"/>
  <c r="D14" s="1"/>
  <c r="F13"/>
  <c r="E13" s="1"/>
  <c r="D13" s="1"/>
  <c r="F12"/>
  <c r="E12" s="1"/>
  <c r="D12" s="1"/>
  <c r="F29" i="5"/>
  <c r="E29" s="1"/>
  <c r="D29" s="1"/>
  <c r="F28"/>
  <c r="E28" s="1"/>
  <c r="D28" s="1"/>
  <c r="F24"/>
  <c r="E24" s="1"/>
  <c r="D24" s="1"/>
  <c r="F23"/>
  <c r="E23" s="1"/>
  <c r="D23" s="1"/>
  <c r="F22"/>
  <c r="E22" s="1"/>
  <c r="D22" s="1"/>
  <c r="F21"/>
  <c r="E21" s="1"/>
  <c r="D21" s="1"/>
  <c r="F20"/>
  <c r="E20" s="1"/>
  <c r="D20" s="1"/>
  <c r="F19"/>
  <c r="E19" s="1"/>
  <c r="D19" s="1"/>
  <c r="F18"/>
  <c r="E18" s="1"/>
  <c r="D18" s="1"/>
  <c r="F17"/>
  <c r="E17" s="1"/>
  <c r="D17" s="1"/>
  <c r="F16"/>
  <c r="E16" s="1"/>
  <c r="D16" s="1"/>
  <c r="F15"/>
  <c r="E15" s="1"/>
  <c r="D15" s="1"/>
  <c r="F14"/>
  <c r="E14" s="1"/>
  <c r="D14" s="1"/>
  <c r="E20" i="4"/>
  <c r="D20" s="1"/>
  <c r="E19"/>
  <c r="D19" s="1"/>
  <c r="E15"/>
  <c r="D15" s="1"/>
  <c r="E14"/>
  <c r="D14" s="1"/>
  <c r="E13"/>
  <c r="D13" s="1"/>
  <c r="F45" i="3"/>
  <c r="E45" s="1"/>
  <c r="D45" s="1"/>
  <c r="F44"/>
  <c r="E44" s="1"/>
  <c r="D44" s="1"/>
  <c r="F43"/>
  <c r="E43" s="1"/>
  <c r="D43" s="1"/>
  <c r="F42"/>
  <c r="E42" s="1"/>
  <c r="D42" s="1"/>
  <c r="F41"/>
  <c r="E41" s="1"/>
  <c r="D41" s="1"/>
  <c r="F40"/>
  <c r="E40" s="1"/>
  <c r="D40" s="1"/>
  <c r="E23" i="2"/>
  <c r="D23" s="1"/>
  <c r="E21"/>
  <c r="D21" s="1"/>
  <c r="E17"/>
  <c r="D17" s="1"/>
  <c r="F53" i="8"/>
  <c r="E53" s="1"/>
  <c r="D53" s="1"/>
  <c r="F49"/>
  <c r="E49" s="1"/>
  <c r="D49" s="1"/>
  <c r="F45"/>
  <c r="E45" s="1"/>
  <c r="D45" s="1"/>
  <c r="F41"/>
  <c r="E41" s="1"/>
  <c r="D41" s="1"/>
  <c r="F36"/>
  <c r="E36" s="1"/>
  <c r="D36" s="1"/>
  <c r="F35"/>
  <c r="E35" s="1"/>
  <c r="D35" s="1"/>
  <c r="F30"/>
  <c r="E30" s="1"/>
  <c r="D30" s="1"/>
  <c r="F25"/>
  <c r="E25" s="1"/>
  <c r="D25" s="1"/>
  <c r="F20"/>
  <c r="E20" s="1"/>
  <c r="D20" s="1"/>
  <c r="F16"/>
  <c r="E16" s="1"/>
  <c r="D16" s="1"/>
  <c r="F12"/>
  <c r="E12" s="1"/>
  <c r="D12" s="1"/>
  <c r="F36" i="3"/>
  <c r="E36" s="1"/>
  <c r="D36" s="1"/>
  <c r="F35"/>
  <c r="E35" s="1"/>
  <c r="D35" s="1"/>
  <c r="F34"/>
  <c r="E34" s="1"/>
  <c r="D34" s="1"/>
  <c r="F33"/>
  <c r="E33" s="1"/>
  <c r="D33" s="1"/>
  <c r="F32"/>
  <c r="E32" s="1"/>
  <c r="D32" s="1"/>
  <c r="F31"/>
  <c r="E31" s="1"/>
  <c r="D31" s="1"/>
  <c r="F30"/>
  <c r="E30" s="1"/>
  <c r="D30" s="1"/>
  <c r="F28"/>
  <c r="E28" s="1"/>
  <c r="D28" s="1"/>
  <c r="F27"/>
  <c r="E27" s="1"/>
  <c r="D27" s="1"/>
  <c r="F26"/>
  <c r="E26" s="1"/>
  <c r="D26" s="1"/>
  <c r="F25"/>
  <c r="E25" s="1"/>
  <c r="D25" s="1"/>
  <c r="F24"/>
  <c r="E24" s="1"/>
  <c r="D24" s="1"/>
  <c r="F23"/>
  <c r="E23" s="1"/>
  <c r="D23" s="1"/>
  <c r="F22"/>
  <c r="E22" s="1"/>
  <c r="D22" s="1"/>
  <c r="F21"/>
  <c r="E21" s="1"/>
  <c r="D21" s="1"/>
  <c r="F20"/>
  <c r="E20" s="1"/>
  <c r="D20" s="1"/>
  <c r="F19"/>
  <c r="E19" s="1"/>
  <c r="D19" s="1"/>
  <c r="F18"/>
  <c r="E18" s="1"/>
  <c r="D18" s="1"/>
  <c r="F17"/>
  <c r="E17" s="1"/>
  <c r="D17" s="1"/>
  <c r="F16"/>
  <c r="E16" s="1"/>
  <c r="D16" s="1"/>
  <c r="F15"/>
  <c r="E15" s="1"/>
  <c r="D15" s="1"/>
  <c r="F14"/>
  <c r="E14" s="1"/>
  <c r="D14" s="1"/>
  <c r="F13"/>
  <c r="E13" s="1"/>
  <c r="D13" s="1"/>
</calcChain>
</file>

<file path=xl/sharedStrings.xml><?xml version="1.0" encoding="utf-8"?>
<sst xmlns="http://schemas.openxmlformats.org/spreadsheetml/2006/main" count="751" uniqueCount="199">
  <si>
    <t>Роспанель (Россия)</t>
  </si>
  <si>
    <t>Поверхность панели</t>
  </si>
  <si>
    <t>Тощина, мм</t>
  </si>
  <si>
    <t>Размер листов, мм</t>
  </si>
  <si>
    <t>Розница</t>
  </si>
  <si>
    <t>Опт (от 150 000)</t>
  </si>
  <si>
    <t>Крупный опт (от 250 000)</t>
  </si>
  <si>
    <t>Пластиковые сэндвич-панели</t>
  </si>
  <si>
    <t>1500х3000</t>
  </si>
  <si>
    <t>2000х3000</t>
  </si>
  <si>
    <t xml:space="preserve">Внимание! На заказ возможно изготовление панелей размером 1150x3000 с жестким ПВХ, покрытым пленкой RENOLIT (например, под дерево), а также панелей толщиной до 42 мм и панелей с лицевой поверхностью из вспененного ПВХ. </t>
  </si>
  <si>
    <t>ПВХ</t>
  </si>
  <si>
    <t>ПВХ вспененный</t>
  </si>
  <si>
    <t xml:space="preserve">Имеет пористую структуру. По сравнению с  жестким  ПВХ, имеет почти вдвое меньшую плотность, меньшую жесткость и твердость. Поверхность листов матовая, шелковистая.  Обладает хорошими тепло- и электроизоляционными свойствами, отличной химической стойкостью. При отрицательных температурах ударная прочность вспененных пластиков уменьшается. Является самозатухающим. Пластик идеально подходит для различных видов печати, так как белая поверхность не дает искажения цвета красок. Широко используется в наружной рекламе для изготовления выставочных стендов, объемных букв, легких объемных конструкций. Пластик может быть окрашен. В строительстве используется для облицовки внутренних стен и оконных откосов. </t>
  </si>
  <si>
    <t>RS-Foam (Россия)</t>
  </si>
  <si>
    <t>По сравнению с другими вспененными пластиками обладает большей пластичностью, прочностью, термостойкостью, а также имеет более мелкую пористую структуру. Плотность 0,7 г/см³ для толщин 1-4 мм, 0,5 г/см³ для толщин 5-10 мм.</t>
  </si>
  <si>
    <t>Цвет</t>
  </si>
  <si>
    <t>Толщина, мм</t>
  </si>
  <si>
    <t xml:space="preserve">белый </t>
  </si>
  <si>
    <t>1220х3050</t>
  </si>
  <si>
    <t>1560х3050</t>
  </si>
  <si>
    <t>2030х3050</t>
  </si>
  <si>
    <t>серый, черный</t>
  </si>
  <si>
    <t xml:space="preserve">PALIGHT ( Израиль). </t>
  </si>
  <si>
    <t>белый</t>
  </si>
  <si>
    <t>синий, зеленый, красный, желтый, серый, черный</t>
  </si>
  <si>
    <t>Вспененный лист с матовой поверхностью, белый и цветной</t>
  </si>
  <si>
    <t>1220х2440</t>
  </si>
  <si>
    <t>ПВХ жесткий</t>
  </si>
  <si>
    <t>Имеет сплошную структуру. Удельный вес 1,4 г/см³. Обладает отличной химической стойкостью. По сравнению со вспененным ПВХ имеет большую жесткость, твердость и ударную прочность. Хорошо подходит для трафаретной печати и ламинирования. Жесткий ПВХ используется в строительстве для внутренней отделки стен и оконных откосов, изготовления пластиковых сэндвич-панелей. В промышленности жесткий ПВХ используется для изготовления корпусов оргтехники, емкостей и воздуховодов с хорошей химической стойкостью. В рекламе листы из жесткого ПВХ используются для изготовления выставочных стендов и формованных изделий.</t>
  </si>
  <si>
    <t>RS-Rigid (Россия)</t>
  </si>
  <si>
    <t>Листы  могут иметь матовую или глянцевую поверхность.
Эти жесткие ПВХ листы используются для изготовления пластиковых сэндвич-панелей в качестве лицевой поверхности. Такие панели применяются для отделки оконных откосов и дверных заполнений в металлопластиковых дверях. Окна в сочетании с пластиковыми откосами выглядят очень гармонично, как единое целое, а пластиковые откосы практичны и обеспечивают хорошую теплоизоляцию.</t>
  </si>
  <si>
    <t>RS-Rigid Flex  (Россия)</t>
  </si>
  <si>
    <t>Листы RS-Rigid Flex предназначены для холодной гибки листов (не рекомендуются для термоформовки). Специальные добавки обеспечивает возможность гибки листов в холодном состоянии вдоль направления экструзии. Это важно для изготовления пластиковых уголков и пластиковых отливов, у которых длина более 2 м.</t>
  </si>
  <si>
    <t>ПВХ прозрачный жесткий</t>
  </si>
  <si>
    <t xml:space="preserve">Обладает   хорошим  светопропусканием (до 88% в зависимости от толщины). Применяется  для изготовления прозрачных дисплеев, информационных карманов, прозрачных перегородок и химически стойких смотровых окошек, лицевых стекол в световых коробах и формованных буквах, для изготовления формованных изделий. </t>
  </si>
  <si>
    <t>прозрачный</t>
  </si>
  <si>
    <t>Акрил (Оргстекло)</t>
  </si>
  <si>
    <t>Литой акрил (оргстекло)</t>
  </si>
  <si>
    <t>Отличается от экструзионного большей разнотолщинностью, богатым выбором цветовой гаммы, большими возможными толщинами, лучшей стойкостью к концентрации напряжений, более широким диапазоном температур при термоформовке, меньшей усадкой при нагреве, лучшей химической стойкостью</t>
  </si>
  <si>
    <t>Обладает малым удельным весом 1,2 г/см³, светопропускаемость 92% (выше, чем у стекла). Ударная прочность в 5 раз больше, чем у стекла. Применяется для светопропускающих изделий в строительстве, рекламном производстве, транспортном машиностроении, для изготовления бытовых изделий и мебели. Возможность термоформовки с предварительной сушкой.</t>
  </si>
  <si>
    <t>MODEN GLAS (Таиланд)</t>
  </si>
  <si>
    <t xml:space="preserve">Срок службы не менее 10 лет.  Листы с защитной пленкой 100 мкм. </t>
  </si>
  <si>
    <t>опал (40% или 70%)</t>
  </si>
  <si>
    <t>цветной</t>
  </si>
  <si>
    <t>Исполнение</t>
  </si>
  <si>
    <t>MODEN GLAS (Таиланд) "Двойной сатин"</t>
  </si>
  <si>
    <t xml:space="preserve">Листы с матовой бархатистой поверхностью, словно покрытой инеем с одной или с двух сторон. Используется для отделки домашней и офисной мебели, торгового оборудования, межкомнатных дверей и перегородок. Подходит для изготовления объектов рекламы, информационных табличек, сувенирной продукции и осветительных приборов. Срок службы не менее 10 лет. Листы с защитной пленкой 70 мкм. </t>
  </si>
  <si>
    <t>Опал 70%, цветной</t>
  </si>
  <si>
    <t>2050х2050</t>
  </si>
  <si>
    <t>2050х3050</t>
  </si>
  <si>
    <t>Поликарбонат</t>
  </si>
  <si>
    <t>Монолитный поликарбонат</t>
  </si>
  <si>
    <t>Обладает высокой ударопрочностью (в 250 раз больше стекла) и широким рабочим температурным диапазоном: от -40° до +120°C. Светопропускаемость до 89%. Плотность 1,2 г/см3. Используется в качестве антивандального (ударопрочного) остекления прозрачных конструкций, а также для изготовления ударопрочных изделий в автомобилях, самолетах, железнодорожном транспорте, применяется в элементах спецзащиты (шлемы, щитки, очки), возможна термоформовка с предварительной сушкой.</t>
  </si>
  <si>
    <t>опал</t>
  </si>
  <si>
    <t>бронза 50%</t>
  </si>
  <si>
    <t>2 (39%)</t>
  </si>
  <si>
    <t>3 (28%)</t>
  </si>
  <si>
    <t>4 (19%)</t>
  </si>
  <si>
    <t>PALSUN PLUS 2UV (Израиль). Листы с двухсторонней UV-защитой.</t>
  </si>
  <si>
    <t>BorreX (Россия). Листы с двухсторонней UV-защитой.</t>
  </si>
  <si>
    <t>RUB</t>
  </si>
  <si>
    <t>белый, бронза</t>
  </si>
  <si>
    <t>CARBOGLASS (Россия). Листы с двухсторонней UV-защитой.</t>
  </si>
  <si>
    <t>Сотовый поликарбонат</t>
  </si>
  <si>
    <t>Ударопрочный материал с малым удельным весом (в несколько раз легче стекла). Используется для легких светопрозрачных плоских или арочных конструкций в строительстве зданий, торговых центров, оранжерей, теплиц, а также используется в рекламных конструкциях. По теплоизоляции не уступает стеклопакетам. Позволяет существенно снизить затраты на опорную систему. Рабочий температурный диапазон -40° +100C°. Срок службы не менее 10 лет.</t>
  </si>
  <si>
    <t>4 (light)</t>
  </si>
  <si>
    <t>2100х12000</t>
  </si>
  <si>
    <t>прозрачный "колотый лед"</t>
  </si>
  <si>
    <t>цветной "колотый лед"</t>
  </si>
  <si>
    <t>BorreX (Россия).  Гарантия 10 лет. Защитный слой от УФ-излучения с одной стороны и в массе.</t>
  </si>
  <si>
    <t>GROSS-PC (Россия). Защитный слой от УФ-излучения.</t>
  </si>
  <si>
    <t>Клеи и очистители</t>
  </si>
  <si>
    <t>COSMOFEN DUO.</t>
  </si>
  <si>
    <t>Клеи на полиуретановой основе (не имеют запаха и не содержат расстворителя)</t>
  </si>
  <si>
    <t>Двухкомпонентный клей в двойном картридже для вклеивания алюминиевых угловых кронштейнов в каркасы и профили при производстве алюминиевых окон и дверей, для склеивания жесткого ПВХ, алюминия, стали и ламината. Этот клей обеспечивает хорошую водостойкость. Обладает высокой прочностью и термостойкостью. Функциональная прочность клеевого соединения достигается примерно через 6 часов. Полное затвердевание соединения может продолжаться до 7 дней, в зависимости от условий. Двойной картридж под пистолет DLP900.</t>
  </si>
  <si>
    <t>Упаковка</t>
  </si>
  <si>
    <t>картридж</t>
  </si>
  <si>
    <t>Вес, гр</t>
  </si>
  <si>
    <t>бежевый</t>
  </si>
  <si>
    <t>COSMOPUR K-1.</t>
  </si>
  <si>
    <t>Универсальный однокомпонентный клей, который используется для склеивания дерева, алюминия, стали, керамики, гранита, пластиков (ПВХ, акрила, поликарбоната и др.). Отличается высокой влагостойкостью, прочностью соединения и вязко-эластичной клеевой пленкой. Время схватывания 15 минут. Полное отверждение через 24 часа. Класс D 4 по EN 204. Картридж под строительный пистолет.</t>
  </si>
  <si>
    <t>Объем, мл</t>
  </si>
  <si>
    <t>COSMOPUR 818.</t>
  </si>
  <si>
    <t>Однокомпонентный клей, заполняющий швы, сильно вспенивающийся, поддающийся лакировке. Применяется в оконном производстве для склеивания угловых кронштейнов, а также для склеивания дерева, металлов, керамики, пластиков. Функциональная прочность клеевого соединения достигается примерно через 5 часов. Полное затвердевание соединения может продолжаться до 7 дней, в зависимости от условий. Класс D 4 по EN 204. Картридж под строительный пистолет.</t>
  </si>
  <si>
    <t>Клеи на акриловой основе</t>
  </si>
  <si>
    <t>COSMOFEN PMMA.</t>
  </si>
  <si>
    <t>Однокомпонентный клей на основе метилметакрилата. Содержит растворитель. Применяется для склеивания акрила. Может использоваться для склеивания полистирола. Обладает устойчивостью к УФ-излучению. Время схватывания 3-5 минут.</t>
  </si>
  <si>
    <t>тюбик</t>
  </si>
  <si>
    <t>Клеи на ПВХ основе</t>
  </si>
  <si>
    <t>СOSMOFEN PLUS HV.</t>
  </si>
  <si>
    <t>Отличается хорошей атмосферостойкостью и исключительной устойчивостью к УФ излучению. При наружном применении клей не желтеет. Склеивает ПВХ путем растворения поверхностного слоя. Функциональная прочность клеевого соединения достигается примерно через 2-4 минуты. Полное затвердевание соединения может продолжаться до 24 часов, в зависимости от условий.</t>
  </si>
  <si>
    <t>прозрачный, белый</t>
  </si>
  <si>
    <t>Клеи универсальные</t>
  </si>
  <si>
    <t>COSMOFEN CA-12.</t>
  </si>
  <si>
    <t>Универсальный цианокрилатный однокомпонентный клей. Очень прочное мгновенное склеивание различных материалов. Используется для склеивания ПВХ, ПВХ с алюминиевыми профилями, резиновых уплотнителей, виниловых тканей, пластиков, металлов, кожи. Функциональная прочность клеевого соединения достигается примерно через 4-20 сек. Полное затвердевание соединения может продолжаться до 16 часов, в зависимости от условий.</t>
  </si>
  <si>
    <t>флакон</t>
  </si>
  <si>
    <t>Очистители</t>
  </si>
  <si>
    <t>COSMOFEN 60.</t>
  </si>
  <si>
    <t>Быстросохнущий очиститель с мягким запахом для поверхностей из окрашенного и анодированного алюминия, а также для полиуретановых профилей. Используется для удаления пыли, остатков клея от защитной пленки, следов от жирного карандаша и резины, свежих остатков полиуретановой пены и герметиков, таких как смола/битум, а также других полиуретановых и эпоксидных клеев.</t>
  </si>
  <si>
    <t>банка металлическая</t>
  </si>
  <si>
    <t>COSMOFEN 20.</t>
  </si>
  <si>
    <t>Очиститель пластиков с антистатическим эффектом. Специально разработан  для очистки листовых пластиков и  оконных рам из искусственных материалов (ПВХ, полиуретан, профили с ренолитной пленкой). Предназначен  для щадящей очистки   от пыли, следов защитной пленки, следов восковых карандашей и резин.</t>
  </si>
  <si>
    <t>COSMOFEN 10.</t>
  </si>
  <si>
    <t>Очиститель с небольшим количеством растворителя. Он слегка растворяет ПВХ- профили. Предназначен для очистки поверхностей и выведения небольших царапин и рисок.</t>
  </si>
  <si>
    <t>COSMOFEN 5.</t>
  </si>
  <si>
    <t>Полирующее и разглаживающее средство для поверхностей из жесткого ПВХ. Из-за сильного растворяющего эффекта требуется предварительное тестирование.</t>
  </si>
  <si>
    <t>ECOVICE (Россия). Защитный слой от УФ-излучения.</t>
  </si>
  <si>
    <t>Трехслойная сэндвич-панель Премиум-класса. Наружные поверхности из жесткого ПВХ. Внутренний слой из экструзионного пенополистирола  обеспечивает малый вес и хорошую теплоизоляцию. Наружные слои из жесткого пластика обеспечивают эстетичный внешний вид, ударостойкость, твердость поверхности и жесткость панели. Панели обладают высокой влагостойкостью, отличной теплоизоляцией и паронепроницаемостью. Сэндвич-панели применяются в строительстве (дверное заполнение, отделка стен, оконные откосы) или для декоративной отделки мебели. Из сэндвич-панелей можно делать перегородки, фасадные элементы балконов, рекламные щиты.</t>
  </si>
  <si>
    <t>ООО "СВП"</t>
  </si>
  <si>
    <t>Современные Высококачественные Полимеры</t>
  </si>
  <si>
    <t>109431, г.Москва, ул.Авиаконструктора Миля, д.24</t>
  </si>
  <si>
    <t>sale@sv-polymers.ru</t>
  </si>
  <si>
    <t>CARBOGLASS Премиум (Россия). Гарантия производителя 15 лет. Защитный слой от УФ-излучения. Изготавливается из высококачественного импортного сырья.</t>
  </si>
  <si>
    <t>Оглавление:</t>
  </si>
  <si>
    <t>1. Сэндвич-панели</t>
  </si>
  <si>
    <t>2. ПВХ листовой вспененный</t>
  </si>
  <si>
    <t>3. ПВХ листовой жесткий</t>
  </si>
  <si>
    <t>4. Оргстекло (акрил)</t>
  </si>
  <si>
    <t>5. Поликарбонат монолитный (литой)</t>
  </si>
  <si>
    <t>6. Поликарбонат сотовый (ячеистый)</t>
  </si>
  <si>
    <t>7. Клеи и очистители для полимеров</t>
  </si>
  <si>
    <t>2010х3030</t>
  </si>
  <si>
    <t>2000х3020</t>
  </si>
  <si>
    <t>8(495)740-35-95</t>
  </si>
  <si>
    <t>8(495)740-56-55</t>
  </si>
  <si>
    <t>40,00 руб/м.п.</t>
  </si>
  <si>
    <t>60,00 руб/м.п.</t>
  </si>
  <si>
    <t>Оргстекло</t>
  </si>
  <si>
    <t>Поликарбонат литой</t>
  </si>
  <si>
    <t>Поликарбонат сотовый</t>
  </si>
  <si>
    <t>Сэндвич панели</t>
  </si>
  <si>
    <t>Внимание! Резка осуществляется только материала приобретенного у ООО "СВП"</t>
  </si>
  <si>
    <t>Теплицы</t>
  </si>
  <si>
    <t>Слава-25</t>
  </si>
  <si>
    <t>Самая прочная из арочных, оцинкованных классических теплиц. Каркас изготовлен из прочного квадратного, оцинкованного по ГОСТу профиля. сечением 25*25 мм и толщиной стенки 1,5 мм. Теплица "Слава 25" имеет 2- двери и 2 форточки которые удобно расположены для проветривания, в торцах теплицы. Наши конструкторы разработали уникальный, незамкнутый, квадратный профиль, который по всем четырем углам имеет усиление в виде ребер жесткости, они и предают профилю дополнительную прочность. У всех наших теплиц усилены торцы,а двери имеют дополнительные укосины для увеличения жесткости теплицы. Теплица "Слава 25" снабжена полным комплектом крепежа для сборки данной теплицы, а так же паспортом и подробной, иллюстрированной, поэтапной схемой сборки.</t>
  </si>
  <si>
    <t>длина 4м</t>
  </si>
  <si>
    <t>длина 6м</t>
  </si>
  <si>
    <t>длина 8м</t>
  </si>
  <si>
    <t>Без поликарбоната</t>
  </si>
  <si>
    <t>С поликарбонатом 4мм</t>
  </si>
  <si>
    <t>Слава-СП</t>
  </si>
  <si>
    <t>Идеальное сочетание цены и качества, сделали данную теплицу самой популярной среди классических арочных теплиц. Теплица "Слава СП" изготовлена из прочного, квадратного, оцинкованного по ГОСТу, профиля. Квадрат имеет сечение 20*20 мм и толщину стенки -1,2 мм. Наши конструкторы разработали уникальный, незамкнутый, квадратный профиль, который по всем четырем углам имеет усиление в виде ребер жесткости, которые предают профилю дополнительную прочность. У всех наших теплиц усилены торцы,а двери имеют дополнительные укосины для увеличения жесткости теплицы. В теплице "Слава СП" в торцах, удобно расположены 2-двери и 2 форточки в них, расстояние между дугами составляет всего -650 мм. такой частый шаг и прочный профиль, полностью исключает обрушение от снега в зимний период эксплуатации. Теплица "Слава СП" снабжена полным комплектом крепежа для сборки данной теплицы, а так же паспортом и подробной, иллюстрированной, поэтапной схемой сборки.</t>
  </si>
  <si>
    <t>Слава-МКС</t>
  </si>
  <si>
    <r>
      <rPr>
        <b/>
        <sz val="11"/>
        <color theme="1"/>
        <rFont val="Calibri"/>
        <family val="2"/>
        <charset val="204"/>
        <scheme val="minor"/>
      </rPr>
      <t xml:space="preserve">Теплица со сдвижной крышей! </t>
    </r>
    <r>
      <rPr>
        <sz val="11"/>
        <color theme="1"/>
        <rFont val="Calibri"/>
        <family val="2"/>
        <charset val="204"/>
        <scheme val="minor"/>
      </rPr>
      <t xml:space="preserve">Теплица "СЛАВА-МКС" изготовлена из прочного, квадратного, оцинкованного по ГОСТу, профиля. Квадрат имеет сечение 20*20 мм и толщину стенки -1,2 мм. 
Наши конструкторы разработали уникальный, незамкнутый, квадратный профиль, который по всем четырем углам имеет усиление в виде ребер жесткости, которые предают профилю дополнительную прочность. У всех наших теплиц усилены торцы,а двери имеют дополнительные укосины для увеличения жесткости теплицы. В теплице "СЛАВА-МКС" в торцах, удобно расположены 2-двери и 2 форточки в них. Расстояние между дугами составляет 1 м. </t>
    </r>
  </si>
  <si>
    <t>Слава-ПК-1</t>
  </si>
  <si>
    <t>Классическая, арочная теплица "Слава ПК 1" изготовлена из прочного, легкого оцинкованного профиля, дополнительно обработанного антикоррозийным составом. Профиль изготовлен из оцинкованной по ГОСТу стали толщиной 1 мм и для жесткости изогнут в виде "Ласточкиного хвоста". 
Шаг между дугами -500 мм, В стандартную комплектацию входят 2- двери и 2-форточки. В каркасе теплицы уже имеются отверстия для крепления в них сотового поликарбоната а также полный комплект крепежа который понадобится при монтаже.</t>
  </si>
  <si>
    <t>Синьор Помидор</t>
  </si>
  <si>
    <t>Каркас теплицы «Синьор Помидор»-имеет существенное преимущество перед аналогичными теплицами из металлического и оцинкованного профиля. Так как изготовлен из прочного квадратного профиля ПВХ который не ржавеет и не поддается коррозии, как металлический каркас. Производитель данной теплицы позаботился о том чтобы сборка не доставляла Вам хлопот. И была создан по принципу детского конструктора LEGO путем вставки квадратных деталей друг в друга с последующей фиксацией деталей саморезами по металлу.</t>
  </si>
  <si>
    <t>Слава-Домик</t>
  </si>
  <si>
    <t>Теплица "Домик" со съемной за 15 минут, крышей на зимний период . Что благотворно сказывается на плодородности почвы, которой для получения здоровых растений, необходим период покоя и "зимней спячки" Теплица "Домик" изготовлена из прочного, квадратного, оцинкованного по ГОСТу, профиля. Квадрат имеет сечение 20*20 мм и толщину стенки -1,2 мм. Уникальный, незамкнутый, квадратный профиль, по четырем углам имеет усиление в виде ребер жесткости, которые предают профилю дополнительную прочность. У всех наших теплиц усилены торцы,а двери имеют дополнительные укосины для увеличения жесткости теплицы. Теплица "Домик" снабжена полным комплектом крепежа для сборки данной теплицы, а так же паспортом и подробной, иллюстрированной, поэтапной схемой сборки.</t>
  </si>
  <si>
    <t>Слава-Стрелка</t>
  </si>
  <si>
    <t>Данная теплица имеет форму "луковки" и спроектирована таким образом, что исключает скапливание снега на крыше теплицы. Каркас теплицы изготовлен из прочного, оцинкованного, замкнутого, квадратного профиля толщиной стенки-1,2 мм и сечением 20*20 мм. Шаг между дугами составляет всего 650 мм, а не 1 м как у теплиц других производителей. Стандартная комплектация включает в себя 2-двери и 2-форточки, которые удобно расположены друг на против друга. Так же в комплект входит все необходимое для сборки и крепления поликарбоната: фурнитура и комплектующие. А так же подробная, пошаговая инструкция по сборке с иллюстрациями. Благодаря удобной и практичной "крабовой" системе, сборка теплицы "Слава Стрелка" не доставит каких либо хлопот. Для установки данной теплицы, не требуется фундамент, монтаж теплицы можно производить 3-мя способами. 1) прямо на грунт, используя специальные грунтозацепы, 2) на строительные блоки, 3) на обработанный специальным составом, деревянный брус 100*100 мм. Каркас теплицы рассчитан на покрытие сотовым поликарбонатом, толщиной 4 мм. (саморезы для крепления поликарбоната идут в комплекте)</t>
  </si>
  <si>
    <t>Слава-Арго</t>
  </si>
  <si>
    <t>Уникальность данной теплицы в том, что благодаря смещенной в разных плоскостях крыше, появилась возможность установить горизонтальные узкие фрамуги, которые располагаются в самой высокой точке теплицы,по всей длине теплицы ровно по середине. Именно конструкция данной теплицы, путем циркуляции теплого воздуха с низа теплицы на верхние форточки, позволяет создать максимально благоприятный микроклимат для выращивания здоровых растений. Теплица изготовлена из прочного, квадратного, оцинкованного по ГОСТу, профиля. Квадрат имеет сечение 20*20 мм и толщину стенки -1,5 мм. Уникальный, незамкнутый, квадратный профиль, по четырем углам имеет усиление в виде ребер жесткости, которые предают профилю дополнительную прочность. У всех наших теплиц усилены торцы,а двери имеют дополнительные укосины для увеличения жесткости теплицы. В теплице ""Слава Агро"" в торцах, удобно расположены 2-двери и горизонтальные форточки в самой верхней точке теплицы. Расстояние между дугами составляет всего -650 мм. такой частый шаг и прочный профиль, полностью исключает обрушение от снега в зимний период эксплуатации. Теплица "Слава Агро" снабжена полным комплектом крепежа для сборки данной теплицы, а так же паспортом и подробной, иллюстрированной, поэтапной схемой сборки.</t>
  </si>
  <si>
    <t>Слава-Гарант</t>
  </si>
  <si>
    <t xml:space="preserve">Теплица "Гарант" прекрасная прочная арочная теплица из оцинкованного, квадратного профиля толщиной стенок 1,2 мм и сечением 20*20 мм. Каркас оцинкован по ГОСТу и уже имеет отверстия для крепления сотового поликарбоната. Для сборки данной теплицы не требуются специалисты и профессиональный инструмент. Благодаря надежной и простой "крабовой" системе сборки, установка теплицы не доставит ни какого труда, из инструментов Вам понадобится отвертка, плоскогубцы и гаечный ключ. Вся фурнитура и крепежи уже идут в комплекте с подробной иллюстрированной схемой сборки. В теплице "Слава Гарант" шаг между дугами составляет 65 см, что делает ее более прочной среди аналогичных арочных теплиц. В стандартной комплектации предусмотрены 2-двери и 2-форточки которые установлены в дверных проемах. </t>
  </si>
  <si>
    <t>Слава-3</t>
  </si>
  <si>
    <t>Прекрасно подходит для небольших садовых участков где нет возможности разместить стандартную теплицу 2*3*2 м. Изготовлена из прочного, квадратного, оцинкованного по ГОСТу, профиля. 
Квадрат имеет сечение 20*20 мм и толщину стенки -1,2 мм. 
Наши конструкторы разработали уникальный, незамкнутый, квадратный профиль, который по всем четырем углам имеет усиление в виде ребер жесткости, они и предают профилю дополнительную прочность. У всех наших теплиц усилены торцы,а двери имеют дополнительные укосины для увеличения жесткости теплицы. В теплице "Слава 3" в торцах, удобно расположены 2-двери и 2 форточки в них, расстояние между дугами составляет всего -650 мм. такой частый шаг и прочный профиль, полностью исключает обрушение от снега в зимний период эксплуатации. Теплица "Слава 3" снабжена полным комплектом крепежа для сборки данной теплицы, а так же паспортом и подробной, иллюстрированной, поэтапной схемой сборки</t>
  </si>
  <si>
    <t>Слава-ГОСТ</t>
  </si>
  <si>
    <t>Сварная теплица изготовлена из оцинкованного, замкнутого, квадратного профиля, сечением 20*20 мм и толщиной стенки 1,2 мм. Преимущество теплицы ""ГОСТ"" в том что все секции уже идут цельносварными. Усиленные двойные дуги не имеют соединений и стыков, а в торцевые стенки уже установлены двери и форточки. Благодаря цельносварным секциям, каркас можно собрать в течении 30 минут. установить теплицу ""ГОСТ"" возможно 3 способами: 1) установив на блоки. 2) установив на деревянный брус 100*100 мм, обработанный специальным защитным составом. 3) установив в грунт, используя специальные грунтозацепы. Благодаря оцинкованным, двойным сварным дугам - прочность теплицы ""ГОСТ"" вне всякой конкуренции! На покрытие каркаса используется сотовый поликарбонат толщиной 4 мм, возможно использовать более прочный поликарбонат 6 мм. В стандартной комплектации 2- двери и 2-форточки. Так же в комплекте входит: паспорт изделия, подробная инструкция по сборке и полностью крепеж и фурнитура необходимые для монтажа теплицы, включая саморезы для крепления поликарбоната. Габариты теплицы в разобранном виде модуль: ширина-3 м, высота-2 м.</t>
  </si>
  <si>
    <t>Слава-2-Перчик</t>
  </si>
  <si>
    <t>Каркас теплицы "Слава 2" имеет в ширину всего -1,5 м, прекрасно подходит для выращивания огурцов, помидоров, перцев, баклажанов и тп. Изготовлена из прочного, квадратного, оцинкованного по ГОСТу, профиля. Квадрат имеет сечение 20*20 мм и толщину стенки -1,2 мм. Наши конструкторы разработали уникальный, незамкнутый, квадратный профиль, который по всем четырем углам имеет усиление в виде ребер жесткости, они и предают профилю дополнительную прочность. У всех наших теплиц усилены торцы,а двери имеют дополнительные укосины для увеличения жесткости теплицы. В теплице "Слава 2" в торцах, удобно расположены 2-двери , расстояние между дугами составляет 1м. такой частый шаг и прочный профиль, полностью исключает обрушение от снега в зимний период эксплуатации. Теплица "Слава 2" снабжена полным комплектом крепежа для сборки данной теплицы, а так же паспортом и подробной, иллюстрированной, поэтапной схемой сборки.</t>
  </si>
  <si>
    <t>Слава-4</t>
  </si>
  <si>
    <t>Теплица "Слава 4" шириной -2,5м, прекрасно подходит для небольших садовых участков, где нет возможности разместить, стандартную теплицу 2*3*2м. Каркас изготовлен из прочного, квадратного, оцинкованного по ГОСТу, профиля. Квадрат имеет сечение 20*20мм и толщину стенки -1,2мм. Наши конструкторы разработали уникальный, незамкнутый, квадратный профиль, который по всем четырем углам имеет усиление в виде ребер жесткости, они и предают профилю дополнительную прочность. У всех наших теплиц усилены торцы, а двери имеют дополнительные укосины для увеличения жесткости теплицы. В теплице "Слава 4" в торцах, удобно расположены 2-двери и 2 форточки в них, расстояние между дугами составляет всего -650мм. такой частый шаг и прочный профиль, полностью исключает обрушение от снега в зимний период эксплуатации. Теплица "Слава 4" снабжена полным комплектом крепежа для сборки данной теплицы, а так же паспортом и подробной, иллюстрированной, поэтапной схемой сборки</t>
  </si>
  <si>
    <t>длинна 4м</t>
  </si>
  <si>
    <t>длинна 6м</t>
  </si>
  <si>
    <t>длинна 8м</t>
  </si>
  <si>
    <t>Синьор Помидор мини</t>
  </si>
  <si>
    <t>Небольшая, аккуратная теплица из квадратного 40*40мм ПВХ профиля, с дополнительными ребрами жесткости , для придания теплицы прочности. В комплекте все необходимые для монтажа крепежи и фурнитура для двери и форточек . В стандартную комплектацию входят: грунтозацепы, 1-дверь и 2-форточки. Также прилагается подробная иллюстрированная схема сборки и видеодиск с пошаговой сборкой теплицы "Синьор Помидор". Преимущество теплицы из ПВХ перед металлическими в том, что ПВХ не ржавеет и не коррозирует от химических реагентов при обработке грунта и самих растений в период роста.</t>
  </si>
  <si>
    <t>длина 3м</t>
  </si>
  <si>
    <t>Бабочка-2м</t>
  </si>
  <si>
    <t>Теплица-парник "Бабочка" разработана специально для небольших садовых участков. Идеально подходит для выращивания перцев, томатов, огурцов, баклажанов и тп. А также просто для выращивания здоровой рассады. В данной теплице предусмотрены две, не зависимых друг от друга, откидные створки, которые способствуют прекрасному проветриванию теплицы. Парник "Бабочка" легко монтируется, и не требует демонтажа в зимний период. Выдерживает снеговую нагрузку до 10 см снега, а порывы ветра до 20м/сек</t>
  </si>
  <si>
    <t>длина 2м</t>
  </si>
  <si>
    <t>Слава-СП-2м</t>
  </si>
  <si>
    <t>Теплица-парник "Слава СП" идеальна для выращивания перцев, томатов, огурцов, баклажанов и тп.. прекрасно подходит для выращивания здоровой рассады. Идеальна для небольших садово-приусадебных участков. Очень практична в эксплуатации. В данной теплице предусмотрены две откидные створки, которые облегчают доступ к грядкам и способствуют прекрасному проветриванию теплицы. Парник "Слава СП" легко монтируется, и не требует демонтажа в зимний период. Выдерживает снеговую нагрузку до 10 см снега, а порывы ветра до 20м/сек. Каркас теплицы изготовлен из оцинкованного по ГОСТу, квадратного металлического профиля, что в разы увеличивает срок службы изделия.</t>
  </si>
  <si>
    <t>Теплица для рассады "Sun Tunnel"</t>
  </si>
  <si>
    <t>Мини-парничок "Sun Tunnel"- это прекрасное решение проблемы где и в чем выращивать рассаду для выращивания рассады в домашних условиях, а так же для дачи, сада и огорода. Колпак "Sun Tunnel" изготовлен из прозрачного, сверхпрочного полимера (монолитного поликарбоната) который обеспечивает великолепную светопропускаемость и защиту молодых растений от непогоды. У израильских агрономов, которые творят чудеса, выращивая превосходные овощи практически в пустыне, есть поговорка — один лишний процент света дает на один процент урожая больше. В крышке предусмотрена система вентиляции с двух сторон, что позволяет создавать микроклимат внутри мини-парника "Sun Tunnel". В комплекте поставляются специальные защелки для того чтобы зафиксировать между собой поддон и колпак. Также колпак можно использовать отдельно от поддона, установив его прямо на грядку где посеяны семена, закрепив для прочности, грунтозацепами которые тоже идут в наборе. Парник сразу готов к использованию и не требует каких-либо дополнительных работ по установке. Малый вес изделия позволяет с легкостью осуществлять транспортировку и установку</t>
  </si>
  <si>
    <t>длина 110см</t>
  </si>
  <si>
    <t>Покрытие монолитный ПКР</t>
  </si>
  <si>
    <t>толщина до 5 мм</t>
  </si>
  <si>
    <t>толщина от 5мм</t>
  </si>
  <si>
    <t>Важно! Погрешность до 5 мм является допустимой технологической нормой</t>
  </si>
  <si>
    <t>Обращаем Ваше внимание, что вся информация, размещенная в данном прайс-листе, носит информационный характер и не является публичной офертой, определяемой положениями Статьи 437 (2) ГК РФ</t>
  </si>
  <si>
    <t>8. Резка листового материала</t>
  </si>
  <si>
    <t>9. Теплицы</t>
  </si>
  <si>
    <t>Опт</t>
  </si>
  <si>
    <t>Крупный опт</t>
  </si>
  <si>
    <t xml:space="preserve">Опт  </t>
  </si>
  <si>
    <t xml:space="preserve">Крупный опт </t>
  </si>
  <si>
    <t xml:space="preserve">Опт </t>
  </si>
  <si>
    <r>
      <rPr>
        <b/>
        <sz val="11"/>
        <color rgb="FFFF0000"/>
        <rFont val="Calibri"/>
        <family val="2"/>
        <charset val="204"/>
        <scheme val="minor"/>
      </rPr>
      <t>НОВИНКА!</t>
    </r>
    <r>
      <rPr>
        <b/>
        <sz val="11"/>
        <color theme="1"/>
        <rFont val="Calibri"/>
        <family val="2"/>
        <charset val="204"/>
        <scheme val="minor"/>
      </rPr>
      <t xml:space="preserve"> RS-Presto (Россия) ПВХ вспененный облегченный</t>
    </r>
  </si>
  <si>
    <r>
      <rPr>
        <b/>
        <sz val="11"/>
        <color rgb="FFFF0000"/>
        <rFont val="Calibri"/>
        <family val="2"/>
        <charset val="204"/>
        <scheme val="minor"/>
      </rPr>
      <t>НОВИНКА!</t>
    </r>
    <r>
      <rPr>
        <b/>
        <sz val="11"/>
        <color theme="1"/>
        <rFont val="Calibri"/>
        <family val="2"/>
        <charset val="204"/>
        <scheme val="minor"/>
      </rPr>
      <t xml:space="preserve"> Роспанель ЕСО (Россия) сэндвич-панель с рабочей поверхностью 0,6мм</t>
    </r>
  </si>
  <si>
    <t>Белый матовый</t>
  </si>
  <si>
    <t>$</t>
  </si>
  <si>
    <t>$+2%</t>
  </si>
  <si>
    <t>EUR</t>
  </si>
  <si>
    <t>EUR +2%</t>
  </si>
  <si>
    <t>Белый: глянцевый+5% или матовый</t>
  </si>
</sst>
</file>

<file path=xl/styles.xml><?xml version="1.0" encoding="utf-8"?>
<styleSheet xmlns="http://schemas.openxmlformats.org/spreadsheetml/2006/main">
  <numFmts count="1">
    <numFmt numFmtId="164" formatCode="#,##0.0000"/>
  </numFmts>
  <fonts count="12">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0"/>
      <name val="Arial Cyr"/>
      <charset val="204"/>
    </font>
    <font>
      <b/>
      <sz val="16"/>
      <color theme="1"/>
      <name val="Arial"/>
      <family val="2"/>
      <charset val="204"/>
    </font>
    <font>
      <b/>
      <sz val="12"/>
      <color theme="1"/>
      <name val="Arial"/>
      <family val="2"/>
      <charset val="204"/>
    </font>
    <font>
      <b/>
      <sz val="14"/>
      <color theme="1"/>
      <name val="Arial"/>
      <family val="2"/>
      <charset val="204"/>
    </font>
    <font>
      <u/>
      <sz val="11"/>
      <color theme="10"/>
      <name val="Calibri"/>
      <family val="2"/>
      <charset val="204"/>
      <scheme val="minor"/>
    </font>
    <font>
      <b/>
      <i/>
      <sz val="12"/>
      <color theme="1"/>
      <name val="Arial"/>
      <family val="2"/>
      <charset val="204"/>
    </font>
    <font>
      <b/>
      <sz val="12"/>
      <color theme="1"/>
      <name val="Calibri"/>
      <family val="2"/>
      <charset val="204"/>
      <scheme val="minor"/>
    </font>
    <font>
      <sz val="8"/>
      <color theme="1"/>
      <name val="Calibri"/>
      <family val="2"/>
      <charset val="204"/>
      <scheme val="minor"/>
    </font>
    <font>
      <b/>
      <sz val="11"/>
      <color rgb="FFFF0000"/>
      <name val="Calibri"/>
      <family val="2"/>
      <charset val="204"/>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3" fillId="0" borderId="0"/>
    <xf numFmtId="0" fontId="7" fillId="0" borderId="0" applyNumberFormat="0" applyFill="0" applyBorder="0" applyAlignment="0" applyProtection="0"/>
  </cellStyleXfs>
  <cellXfs count="78">
    <xf numFmtId="0" fontId="0" fillId="0" borderId="0" xfId="0"/>
    <xf numFmtId="2" fontId="0" fillId="0" borderId="1" xfId="0" applyNumberForma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2" fontId="0" fillId="0" borderId="0" xfId="0" applyNumberForma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xf numFmtId="0" fontId="4" fillId="0" borderId="0" xfId="0" applyFont="1" applyBorder="1"/>
    <xf numFmtId="0" fontId="8" fillId="0" borderId="0" xfId="0" applyFont="1"/>
    <xf numFmtId="0" fontId="7" fillId="0" borderId="0" xfId="2"/>
    <xf numFmtId="0" fontId="0" fillId="0" borderId="1" xfId="0" applyNumberFormat="1" applyFill="1" applyBorder="1" applyAlignment="1">
      <alignment horizontal="center" vertical="center" wrapText="1"/>
    </xf>
    <xf numFmtId="0" fontId="0" fillId="0" borderId="0" xfId="0" applyAlignment="1">
      <alignment horizontal="right"/>
    </xf>
    <xf numFmtId="164" fontId="0" fillId="0" borderId="1" xfId="0" applyNumberFormat="1" applyBorder="1" applyAlignment="1">
      <alignment horizontal="left" vertical="center"/>
    </xf>
    <xf numFmtId="4" fontId="0" fillId="0" borderId="1" xfId="0" applyNumberFormat="1" applyBorder="1" applyAlignment="1">
      <alignment horizontal="center" vertical="center" wrapText="1"/>
    </xf>
    <xf numFmtId="4" fontId="0" fillId="0" borderId="1" xfId="0" applyNumberFormat="1" applyFill="1" applyBorder="1" applyAlignment="1">
      <alignment horizontal="center" vertical="center" wrapText="1"/>
    </xf>
    <xf numFmtId="16" fontId="0" fillId="0" borderId="0" xfId="0" applyNumberFormat="1"/>
    <xf numFmtId="0" fontId="10" fillId="0" borderId="0" xfId="0" applyFont="1" applyAlignment="1">
      <alignment horizontal="center" vertical="center" wrapText="1"/>
    </xf>
    <xf numFmtId="0" fontId="5"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wrapText="1"/>
    </xf>
    <xf numFmtId="0" fontId="5" fillId="0" borderId="8" xfId="0" applyFont="1" applyBorder="1" applyAlignment="1">
      <alignment horizontal="center" vertical="center"/>
    </xf>
    <xf numFmtId="2" fontId="2" fillId="0" borderId="2" xfId="0" applyNumberFormat="1" applyFon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2" fontId="1" fillId="0" borderId="2" xfId="0" applyNumberFormat="1" applyFont="1" applyBorder="1" applyAlignment="1">
      <alignment horizontal="left" vertical="center" wrapText="1"/>
    </xf>
    <xf numFmtId="2" fontId="0" fillId="0" borderId="3" xfId="0" applyNumberFormat="1" applyBorder="1" applyAlignment="1">
      <alignment horizontal="left" vertical="center" wrapText="1"/>
    </xf>
    <xf numFmtId="2" fontId="0" fillId="0" borderId="4" xfId="0" applyNumberFormat="1" applyBorder="1" applyAlignment="1">
      <alignment horizontal="left" vertical="center" wrapText="1"/>
    </xf>
    <xf numFmtId="2" fontId="0" fillId="0" borderId="2" xfId="0" applyNumberFormat="1" applyBorder="1" applyAlignment="1">
      <alignment horizontal="center" vertical="center" wrapText="1"/>
    </xf>
    <xf numFmtId="2" fontId="0" fillId="0" borderId="5" xfId="0" applyNumberFormat="1" applyBorder="1" applyAlignment="1">
      <alignment horizontal="center" vertical="center" wrapText="1"/>
    </xf>
    <xf numFmtId="2"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0" fillId="0" borderId="5" xfId="0" applyBorder="1" applyAlignment="1">
      <alignment horizontal="center" vertical="center" wrapText="1"/>
    </xf>
    <xf numFmtId="2" fontId="0" fillId="0" borderId="7" xfId="0" applyNumberFormat="1" applyBorder="1" applyAlignment="1">
      <alignment horizontal="center" vertical="center" wrapText="1"/>
    </xf>
    <xf numFmtId="2" fontId="1" fillId="0" borderId="3" xfId="0" applyNumberFormat="1" applyFont="1" applyBorder="1" applyAlignment="1">
      <alignment horizontal="left" vertical="center" wrapText="1"/>
    </xf>
    <xf numFmtId="2" fontId="1" fillId="0" borderId="4"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2" fontId="1" fillId="0" borderId="2"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 fontId="0" fillId="0" borderId="2" xfId="0" applyNumberFormat="1" applyBorder="1" applyAlignment="1">
      <alignment horizontal="center" vertical="center" wrapText="1"/>
    </xf>
    <xf numFmtId="4" fontId="0" fillId="0" borderId="4" xfId="0" applyNumberForma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2"/>
  <sheetViews>
    <sheetView tabSelected="1" workbookViewId="0">
      <selection activeCell="F24" sqref="F24"/>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 min="11" max="11" width="11.570312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8">
      <c r="A5" s="20" t="s">
        <v>125</v>
      </c>
      <c r="B5" s="20"/>
      <c r="C5" s="20"/>
      <c r="D5" s="20"/>
      <c r="E5" s="20"/>
      <c r="F5" s="20"/>
    </row>
    <row r="6" spans="1:6" ht="15.75">
      <c r="A6" s="18" t="s">
        <v>112</v>
      </c>
      <c r="B6" s="18"/>
      <c r="C6" s="18"/>
      <c r="D6" s="18"/>
      <c r="E6" s="18"/>
      <c r="F6" s="18"/>
    </row>
    <row r="7" spans="1:6" ht="20.25">
      <c r="A7" s="8" t="s">
        <v>114</v>
      </c>
      <c r="B7" s="7"/>
      <c r="C7" s="7"/>
      <c r="D7" s="7"/>
      <c r="E7" s="7"/>
      <c r="F7" s="7"/>
    </row>
    <row r="8" spans="1:6" ht="15.75">
      <c r="A8" s="10" t="s">
        <v>115</v>
      </c>
      <c r="B8" s="9"/>
    </row>
    <row r="9" spans="1:6">
      <c r="A9" s="10" t="s">
        <v>116</v>
      </c>
      <c r="B9" s="10"/>
    </row>
    <row r="10" spans="1:6">
      <c r="A10" s="10" t="s">
        <v>117</v>
      </c>
      <c r="B10" s="10"/>
    </row>
    <row r="11" spans="1:6" ht="15.75">
      <c r="A11" s="10" t="s">
        <v>118</v>
      </c>
      <c r="B11" s="9"/>
    </row>
    <row r="12" spans="1:6">
      <c r="A12" s="10" t="s">
        <v>119</v>
      </c>
      <c r="B12" s="10"/>
      <c r="C12" s="10"/>
    </row>
    <row r="13" spans="1:6">
      <c r="A13" s="10" t="s">
        <v>120</v>
      </c>
      <c r="B13" s="10"/>
      <c r="C13" s="10"/>
    </row>
    <row r="14" spans="1:6">
      <c r="A14" s="10" t="s">
        <v>121</v>
      </c>
      <c r="B14" s="10"/>
    </row>
    <row r="15" spans="1:6">
      <c r="A15" s="10" t="s">
        <v>184</v>
      </c>
    </row>
    <row r="16" spans="1:6">
      <c r="A16" s="10" t="s">
        <v>185</v>
      </c>
    </row>
    <row r="18" spans="1:5">
      <c r="A18" s="17" t="s">
        <v>183</v>
      </c>
      <c r="B18" s="17"/>
      <c r="C18" s="17"/>
      <c r="D18" s="17"/>
      <c r="E18" s="17"/>
    </row>
    <row r="19" spans="1:5">
      <c r="A19" s="17"/>
      <c r="B19" s="17"/>
      <c r="C19" s="17"/>
      <c r="D19" s="17"/>
      <c r="E19" s="17"/>
    </row>
    <row r="21" spans="1:5">
      <c r="A21" s="12" t="s">
        <v>194</v>
      </c>
      <c r="B21" s="13">
        <v>57.813400000000001</v>
      </c>
      <c r="C21" s="12" t="s">
        <v>195</v>
      </c>
      <c r="D21" s="13">
        <f>B21*1.02</f>
        <v>58.969668000000006</v>
      </c>
      <c r="E21" s="16"/>
    </row>
    <row r="22" spans="1:5">
      <c r="A22" s="12" t="s">
        <v>196</v>
      </c>
      <c r="B22" s="13">
        <v>67.907600000000002</v>
      </c>
      <c r="C22" s="12" t="s">
        <v>197</v>
      </c>
      <c r="D22" s="13">
        <f>B22*1.02</f>
        <v>69.265752000000006</v>
      </c>
      <c r="E22" s="16"/>
    </row>
  </sheetData>
  <mergeCells count="7">
    <mergeCell ref="A18:E19"/>
    <mergeCell ref="A6:F6"/>
    <mergeCell ref="A1:F1"/>
    <mergeCell ref="A2:F2"/>
    <mergeCell ref="A3:F3"/>
    <mergeCell ref="A4:F4"/>
    <mergeCell ref="A5:F5"/>
  </mergeCells>
  <hyperlinks>
    <hyperlink ref="A8" location="'Сэндвич-панели'!R1C1" display="1. Сэндвич-панели"/>
    <hyperlink ref="A9:B9" location="'ПВХ вспененный'!R1C1" display="2. ПВХ листовой вспененный"/>
    <hyperlink ref="A10:B10" location="'ПВХ жесткий'!R1C1" display="3. ПВХ листовой жесткий"/>
    <hyperlink ref="A11" location="Оргстекло!R1C1" display="4. Оргстекло (акрил)"/>
    <hyperlink ref="A12:C12" location="'ПКР литой'!R1C1" display="5. Поликарбонат монолитный (литой)"/>
    <hyperlink ref="A13:C13" location="'ПКР сотовый'!R1C1" display="6. Поликарбонат сотовый (ячеистый)"/>
    <hyperlink ref="A14:B14" location="'Клеи и очистители'!R1C1" display="7. Клеи и очистители для полимеров"/>
    <hyperlink ref="A15" location="'Резка полимеров'!R1C1" display="8. Резка листового материала"/>
    <hyperlink ref="A16" location="Теплицы!R1C1" display="9. Теплицы"/>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dimension ref="A1:G91"/>
  <sheetViews>
    <sheetView workbookViewId="0">
      <selection sqref="A1:F1"/>
    </sheetView>
  </sheetViews>
  <sheetFormatPr defaultRowHeight="15"/>
  <cols>
    <col min="1" max="1" width="27" customWidth="1"/>
    <col min="2" max="2" width="11.7109375" customWidth="1"/>
    <col min="3" max="3" width="15.7109375" customWidth="1"/>
    <col min="4" max="4" width="13.7109375" customWidth="1"/>
    <col min="5" max="5" width="14.5703125" customWidth="1"/>
    <col min="6" max="6" width="23.140625" customWidth="1"/>
    <col min="7" max="7" width="11.7109375" customWidth="1"/>
  </cols>
  <sheetData>
    <row r="1" spans="1:7" ht="20.25">
      <c r="A1" s="19" t="s">
        <v>109</v>
      </c>
      <c r="B1" s="19"/>
      <c r="C1" s="19"/>
      <c r="D1" s="19"/>
      <c r="E1" s="19"/>
      <c r="F1" s="19"/>
    </row>
    <row r="2" spans="1:7" ht="18">
      <c r="A2" s="20" t="s">
        <v>110</v>
      </c>
      <c r="B2" s="20"/>
      <c r="C2" s="20"/>
      <c r="D2" s="20"/>
      <c r="E2" s="20"/>
      <c r="F2" s="20"/>
    </row>
    <row r="3" spans="1:7" ht="15.75">
      <c r="A3" s="21" t="s">
        <v>111</v>
      </c>
      <c r="B3" s="21"/>
      <c r="C3" s="21"/>
      <c r="D3" s="21"/>
      <c r="E3" s="21"/>
      <c r="F3" s="21"/>
    </row>
    <row r="4" spans="1:7" ht="18">
      <c r="A4" s="20" t="s">
        <v>124</v>
      </c>
      <c r="B4" s="20"/>
      <c r="C4" s="20"/>
      <c r="D4" s="20"/>
      <c r="E4" s="20"/>
      <c r="F4" s="20"/>
    </row>
    <row r="5" spans="1:7" ht="18">
      <c r="A5" s="20" t="s">
        <v>125</v>
      </c>
      <c r="B5" s="20"/>
      <c r="C5" s="20"/>
      <c r="D5" s="20"/>
      <c r="E5" s="20"/>
      <c r="F5" s="20"/>
    </row>
    <row r="6" spans="1:7" ht="15.75">
      <c r="A6" s="18" t="s">
        <v>112</v>
      </c>
      <c r="B6" s="18"/>
      <c r="C6" s="18"/>
      <c r="D6" s="18"/>
      <c r="E6" s="18"/>
      <c r="F6" s="18"/>
    </row>
    <row r="7" spans="1:7" ht="18.75">
      <c r="A7" s="24" t="s">
        <v>133</v>
      </c>
      <c r="B7" s="47"/>
      <c r="C7" s="47"/>
      <c r="D7" s="47"/>
      <c r="E7" s="47"/>
      <c r="F7" s="48"/>
    </row>
    <row r="8" spans="1:7" ht="15.75">
      <c r="A8" s="72" t="s">
        <v>134</v>
      </c>
      <c r="B8" s="73"/>
      <c r="C8" s="73"/>
      <c r="D8" s="73"/>
      <c r="E8" s="73"/>
      <c r="F8" s="74"/>
    </row>
    <row r="9" spans="1:7" ht="125.25" customHeight="1">
      <c r="A9" s="52" t="s">
        <v>135</v>
      </c>
      <c r="B9" s="53"/>
      <c r="C9" s="53"/>
      <c r="D9" s="53"/>
      <c r="E9" s="53"/>
      <c r="F9" s="54"/>
    </row>
    <row r="10" spans="1:7">
      <c r="A10" s="5"/>
      <c r="B10" s="49" t="s">
        <v>136</v>
      </c>
      <c r="C10" s="51"/>
      <c r="D10" s="49" t="s">
        <v>137</v>
      </c>
      <c r="E10" s="51"/>
      <c r="F10" s="6" t="s">
        <v>138</v>
      </c>
    </row>
    <row r="11" spans="1:7">
      <c r="A11" s="6" t="s">
        <v>139</v>
      </c>
      <c r="B11" s="70">
        <v>16160</v>
      </c>
      <c r="C11" s="71"/>
      <c r="D11" s="70">
        <v>20360</v>
      </c>
      <c r="E11" s="71"/>
      <c r="F11" s="14">
        <v>24560</v>
      </c>
      <c r="G11" t="s">
        <v>61</v>
      </c>
    </row>
    <row r="12" spans="1:7">
      <c r="A12" s="6" t="s">
        <v>140</v>
      </c>
      <c r="B12" s="70">
        <v>21485</v>
      </c>
      <c r="C12" s="71"/>
      <c r="D12" s="70">
        <v>27460</v>
      </c>
      <c r="E12" s="71"/>
      <c r="F12" s="14">
        <v>33435</v>
      </c>
      <c r="G12" t="s">
        <v>61</v>
      </c>
    </row>
    <row r="13" spans="1:7" ht="15.75">
      <c r="A13" s="72" t="s">
        <v>141</v>
      </c>
      <c r="B13" s="73"/>
      <c r="C13" s="73"/>
      <c r="D13" s="73"/>
      <c r="E13" s="73"/>
      <c r="F13" s="74"/>
    </row>
    <row r="14" spans="1:7" ht="151.5" customHeight="1">
      <c r="A14" s="75" t="s">
        <v>142</v>
      </c>
      <c r="B14" s="76"/>
      <c r="C14" s="76"/>
      <c r="D14" s="76"/>
      <c r="E14" s="76"/>
      <c r="F14" s="77"/>
    </row>
    <row r="15" spans="1:7">
      <c r="A15" s="5"/>
      <c r="B15" s="49" t="s">
        <v>136</v>
      </c>
      <c r="C15" s="51"/>
      <c r="D15" s="49" t="s">
        <v>137</v>
      </c>
      <c r="E15" s="51"/>
      <c r="F15" s="6" t="s">
        <v>138</v>
      </c>
    </row>
    <row r="16" spans="1:7">
      <c r="A16" s="6" t="s">
        <v>139</v>
      </c>
      <c r="B16" s="70">
        <v>11100</v>
      </c>
      <c r="C16" s="71"/>
      <c r="D16" s="70">
        <v>12810</v>
      </c>
      <c r="E16" s="71"/>
      <c r="F16" s="14">
        <v>15520</v>
      </c>
      <c r="G16" t="s">
        <v>61</v>
      </c>
    </row>
    <row r="17" spans="1:7">
      <c r="A17" s="6" t="s">
        <v>140</v>
      </c>
      <c r="B17" s="70">
        <v>16425</v>
      </c>
      <c r="C17" s="71"/>
      <c r="D17" s="70">
        <v>20910</v>
      </c>
      <c r="E17" s="71"/>
      <c r="F17" s="14">
        <v>25395</v>
      </c>
      <c r="G17" t="s">
        <v>61</v>
      </c>
    </row>
    <row r="18" spans="1:7" ht="15.75">
      <c r="A18" s="72" t="s">
        <v>143</v>
      </c>
      <c r="B18" s="73"/>
      <c r="C18" s="73"/>
      <c r="D18" s="73"/>
      <c r="E18" s="73"/>
      <c r="F18" s="74"/>
    </row>
    <row r="19" spans="1:7" ht="106.5" customHeight="1">
      <c r="A19" s="52" t="s">
        <v>144</v>
      </c>
      <c r="B19" s="53"/>
      <c r="C19" s="53"/>
      <c r="D19" s="53"/>
      <c r="E19" s="53"/>
      <c r="F19" s="54"/>
    </row>
    <row r="20" spans="1:7">
      <c r="A20" s="5"/>
      <c r="B20" s="49" t="s">
        <v>136</v>
      </c>
      <c r="C20" s="51"/>
      <c r="D20" s="49" t="s">
        <v>137</v>
      </c>
      <c r="E20" s="51"/>
      <c r="F20" s="6" t="s">
        <v>138</v>
      </c>
    </row>
    <row r="21" spans="1:7">
      <c r="A21" s="6" t="s">
        <v>139</v>
      </c>
      <c r="B21" s="30">
        <v>13225</v>
      </c>
      <c r="C21" s="26"/>
      <c r="D21" s="30">
        <v>17875</v>
      </c>
      <c r="E21" s="26"/>
      <c r="F21" s="1">
        <v>22525</v>
      </c>
      <c r="G21" t="s">
        <v>61</v>
      </c>
    </row>
    <row r="22" spans="1:7">
      <c r="A22" s="6" t="s">
        <v>140</v>
      </c>
      <c r="B22" s="30">
        <v>19125</v>
      </c>
      <c r="C22" s="26"/>
      <c r="D22" s="30">
        <v>25575</v>
      </c>
      <c r="E22" s="26"/>
      <c r="F22" s="1">
        <v>32025</v>
      </c>
      <c r="G22" t="s">
        <v>61</v>
      </c>
    </row>
    <row r="23" spans="1:7" ht="15.75">
      <c r="A23" s="72" t="s">
        <v>145</v>
      </c>
      <c r="B23" s="73"/>
      <c r="C23" s="73"/>
      <c r="D23" s="73"/>
      <c r="E23" s="73"/>
      <c r="F23" s="74"/>
    </row>
    <row r="24" spans="1:7" ht="96.75" customHeight="1">
      <c r="A24" s="75" t="s">
        <v>146</v>
      </c>
      <c r="B24" s="76"/>
      <c r="C24" s="76"/>
      <c r="D24" s="76"/>
      <c r="E24" s="76"/>
      <c r="F24" s="77"/>
    </row>
    <row r="25" spans="1:7">
      <c r="A25" s="5"/>
      <c r="B25" s="49" t="s">
        <v>136</v>
      </c>
      <c r="C25" s="51"/>
      <c r="D25" s="49" t="s">
        <v>137</v>
      </c>
      <c r="E25" s="51"/>
      <c r="F25" s="6" t="s">
        <v>138</v>
      </c>
    </row>
    <row r="26" spans="1:7">
      <c r="A26" s="6" t="s">
        <v>139</v>
      </c>
      <c r="B26" s="70">
        <v>7845</v>
      </c>
      <c r="C26" s="71"/>
      <c r="D26" s="70">
        <v>10250</v>
      </c>
      <c r="E26" s="71"/>
      <c r="F26" s="14">
        <v>12655</v>
      </c>
      <c r="G26" t="s">
        <v>61</v>
      </c>
    </row>
    <row r="27" spans="1:7">
      <c r="A27" s="6" t="s">
        <v>140</v>
      </c>
      <c r="B27" s="70">
        <v>13170</v>
      </c>
      <c r="C27" s="71"/>
      <c r="D27" s="70">
        <v>17350</v>
      </c>
      <c r="E27" s="71"/>
      <c r="F27" s="14">
        <v>21530</v>
      </c>
      <c r="G27" t="s">
        <v>61</v>
      </c>
    </row>
    <row r="28" spans="1:7" ht="15.75">
      <c r="A28" s="72" t="s">
        <v>147</v>
      </c>
      <c r="B28" s="73"/>
      <c r="C28" s="73"/>
      <c r="D28" s="73"/>
      <c r="E28" s="73"/>
      <c r="F28" s="74"/>
    </row>
    <row r="29" spans="1:7" ht="79.5" customHeight="1">
      <c r="A29" s="75" t="s">
        <v>148</v>
      </c>
      <c r="B29" s="76"/>
      <c r="C29" s="76"/>
      <c r="D29" s="76"/>
      <c r="E29" s="76"/>
      <c r="F29" s="77"/>
    </row>
    <row r="30" spans="1:7">
      <c r="A30" s="5"/>
      <c r="B30" s="49" t="s">
        <v>136</v>
      </c>
      <c r="C30" s="51"/>
      <c r="D30" s="49" t="s">
        <v>137</v>
      </c>
      <c r="E30" s="51"/>
      <c r="F30" s="6" t="s">
        <v>138</v>
      </c>
    </row>
    <row r="31" spans="1:7">
      <c r="A31" s="6" t="s">
        <v>139</v>
      </c>
      <c r="B31" s="30">
        <v>10400</v>
      </c>
      <c r="C31" s="26"/>
      <c r="D31" s="30">
        <v>13000</v>
      </c>
      <c r="E31" s="26"/>
      <c r="F31" s="1">
        <v>15600</v>
      </c>
      <c r="G31" t="s">
        <v>61</v>
      </c>
    </row>
    <row r="32" spans="1:7">
      <c r="A32" s="6" t="s">
        <v>140</v>
      </c>
      <c r="B32" s="30">
        <v>15725</v>
      </c>
      <c r="C32" s="26"/>
      <c r="D32" s="30">
        <v>20100</v>
      </c>
      <c r="E32" s="26"/>
      <c r="F32" s="1">
        <v>24475</v>
      </c>
      <c r="G32" t="s">
        <v>61</v>
      </c>
    </row>
    <row r="33" spans="1:7" ht="15.75">
      <c r="A33" s="72" t="s">
        <v>149</v>
      </c>
      <c r="B33" s="73"/>
      <c r="C33" s="73"/>
      <c r="D33" s="73"/>
      <c r="E33" s="73"/>
      <c r="F33" s="74"/>
    </row>
    <row r="34" spans="1:7" ht="116.25" customHeight="1">
      <c r="A34" s="75" t="s">
        <v>150</v>
      </c>
      <c r="B34" s="76"/>
      <c r="C34" s="76"/>
      <c r="D34" s="76"/>
      <c r="E34" s="76"/>
      <c r="F34" s="77"/>
    </row>
    <row r="35" spans="1:7">
      <c r="A35" s="5"/>
      <c r="B35" s="49" t="s">
        <v>136</v>
      </c>
      <c r="C35" s="51"/>
      <c r="D35" s="49" t="s">
        <v>137</v>
      </c>
      <c r="E35" s="51"/>
      <c r="F35" s="6" t="s">
        <v>138</v>
      </c>
    </row>
    <row r="36" spans="1:7">
      <c r="A36" s="6" t="s">
        <v>139</v>
      </c>
      <c r="B36" s="70">
        <v>16170</v>
      </c>
      <c r="C36" s="71"/>
      <c r="D36" s="70">
        <v>20370</v>
      </c>
      <c r="E36" s="71"/>
      <c r="F36" s="14">
        <v>24570</v>
      </c>
      <c r="G36" t="s">
        <v>61</v>
      </c>
    </row>
    <row r="37" spans="1:7">
      <c r="A37" s="6" t="s">
        <v>140</v>
      </c>
      <c r="B37" s="70">
        <v>21495</v>
      </c>
      <c r="C37" s="71"/>
      <c r="D37" s="70">
        <v>27470</v>
      </c>
      <c r="E37" s="71"/>
      <c r="F37" s="14">
        <v>33445</v>
      </c>
      <c r="G37" t="s">
        <v>61</v>
      </c>
    </row>
    <row r="38" spans="1:7" ht="15.75">
      <c r="A38" s="72" t="s">
        <v>151</v>
      </c>
      <c r="B38" s="73"/>
      <c r="C38" s="73"/>
      <c r="D38" s="73"/>
      <c r="E38" s="73"/>
      <c r="F38" s="74"/>
    </row>
    <row r="39" spans="1:7" ht="168.75" customHeight="1">
      <c r="A39" s="75" t="s">
        <v>152</v>
      </c>
      <c r="B39" s="76"/>
      <c r="C39" s="76"/>
      <c r="D39" s="76"/>
      <c r="E39" s="76"/>
      <c r="F39" s="77"/>
    </row>
    <row r="40" spans="1:7">
      <c r="A40" s="5"/>
      <c r="B40" s="49" t="s">
        <v>136</v>
      </c>
      <c r="C40" s="51"/>
      <c r="D40" s="49" t="s">
        <v>137</v>
      </c>
      <c r="E40" s="51"/>
      <c r="F40" s="6" t="s">
        <v>138</v>
      </c>
    </row>
    <row r="41" spans="1:7">
      <c r="A41" s="6" t="s">
        <v>139</v>
      </c>
      <c r="B41" s="70">
        <v>15500</v>
      </c>
      <c r="C41" s="71"/>
      <c r="D41" s="70">
        <v>19440</v>
      </c>
      <c r="E41" s="71"/>
      <c r="F41" s="14">
        <v>23380</v>
      </c>
      <c r="G41" t="s">
        <v>61</v>
      </c>
    </row>
    <row r="42" spans="1:7">
      <c r="A42" s="6" t="s">
        <v>140</v>
      </c>
      <c r="B42" s="70">
        <v>20825</v>
      </c>
      <c r="C42" s="71"/>
      <c r="D42" s="70">
        <v>26540</v>
      </c>
      <c r="E42" s="71"/>
      <c r="F42" s="14">
        <v>32255</v>
      </c>
      <c r="G42" t="s">
        <v>61</v>
      </c>
    </row>
    <row r="43" spans="1:7" ht="15.75">
      <c r="A43" s="72" t="s">
        <v>153</v>
      </c>
      <c r="B43" s="73"/>
      <c r="C43" s="73"/>
      <c r="D43" s="73"/>
      <c r="E43" s="73"/>
      <c r="F43" s="74"/>
    </row>
    <row r="44" spans="1:7" ht="199.5" customHeight="1">
      <c r="A44" s="75" t="s">
        <v>154</v>
      </c>
      <c r="B44" s="76"/>
      <c r="C44" s="76"/>
      <c r="D44" s="76"/>
      <c r="E44" s="76"/>
      <c r="F44" s="77"/>
    </row>
    <row r="45" spans="1:7">
      <c r="A45" s="5"/>
      <c r="B45" s="49" t="s">
        <v>136</v>
      </c>
      <c r="C45" s="51"/>
      <c r="D45" s="49" t="s">
        <v>137</v>
      </c>
      <c r="E45" s="51"/>
      <c r="F45" s="6" t="s">
        <v>138</v>
      </c>
    </row>
    <row r="46" spans="1:7">
      <c r="A46" s="6" t="s">
        <v>139</v>
      </c>
      <c r="B46" s="30">
        <v>14850</v>
      </c>
      <c r="C46" s="26"/>
      <c r="D46" s="30">
        <v>18680</v>
      </c>
      <c r="E46" s="26"/>
      <c r="F46" s="1">
        <v>22510</v>
      </c>
      <c r="G46" t="s">
        <v>61</v>
      </c>
    </row>
    <row r="47" spans="1:7">
      <c r="A47" s="6" t="s">
        <v>140</v>
      </c>
      <c r="B47" s="30">
        <v>20175</v>
      </c>
      <c r="C47" s="26"/>
      <c r="D47" s="30">
        <v>24780</v>
      </c>
      <c r="E47" s="26"/>
      <c r="F47" s="1">
        <v>31385</v>
      </c>
      <c r="G47" t="s">
        <v>61</v>
      </c>
    </row>
    <row r="48" spans="1:7" ht="15.75">
      <c r="A48" s="72" t="s">
        <v>155</v>
      </c>
      <c r="B48" s="73"/>
      <c r="C48" s="73"/>
      <c r="D48" s="73"/>
      <c r="E48" s="73"/>
      <c r="F48" s="74"/>
    </row>
    <row r="49" spans="1:7" ht="120" customHeight="1">
      <c r="A49" s="75" t="s">
        <v>156</v>
      </c>
      <c r="B49" s="76"/>
      <c r="C49" s="76"/>
      <c r="D49" s="76"/>
      <c r="E49" s="76"/>
      <c r="F49" s="77"/>
    </row>
    <row r="50" spans="1:7">
      <c r="A50" s="5"/>
      <c r="B50" s="49" t="s">
        <v>136</v>
      </c>
      <c r="C50" s="51"/>
      <c r="D50" s="49" t="s">
        <v>137</v>
      </c>
      <c r="E50" s="51"/>
      <c r="F50" s="6" t="s">
        <v>138</v>
      </c>
    </row>
    <row r="51" spans="1:7">
      <c r="A51" s="6" t="s">
        <v>139</v>
      </c>
      <c r="B51" s="30">
        <v>13600</v>
      </c>
      <c r="C51" s="26"/>
      <c r="D51" s="30">
        <v>17050</v>
      </c>
      <c r="E51" s="26"/>
      <c r="F51" s="1">
        <v>20500</v>
      </c>
      <c r="G51" t="s">
        <v>61</v>
      </c>
    </row>
    <row r="52" spans="1:7">
      <c r="A52" s="6" t="s">
        <v>140</v>
      </c>
      <c r="B52" s="30">
        <v>18925</v>
      </c>
      <c r="C52" s="26"/>
      <c r="D52" s="30">
        <v>24150</v>
      </c>
      <c r="E52" s="26"/>
      <c r="F52" s="1">
        <v>29375</v>
      </c>
      <c r="G52" t="s">
        <v>61</v>
      </c>
    </row>
    <row r="53" spans="1:7" ht="15.75">
      <c r="A53" s="72" t="s">
        <v>157</v>
      </c>
      <c r="B53" s="73"/>
      <c r="C53" s="73"/>
      <c r="D53" s="73"/>
      <c r="E53" s="73"/>
      <c r="F53" s="74"/>
    </row>
    <row r="54" spans="1:7" ht="156.75" customHeight="1">
      <c r="A54" s="75" t="s">
        <v>158</v>
      </c>
      <c r="B54" s="76"/>
      <c r="C54" s="76"/>
      <c r="D54" s="76"/>
      <c r="E54" s="76"/>
      <c r="F54" s="77"/>
    </row>
    <row r="55" spans="1:7">
      <c r="A55" s="5"/>
      <c r="B55" s="49" t="s">
        <v>136</v>
      </c>
      <c r="C55" s="51"/>
      <c r="D55" s="49" t="s">
        <v>137</v>
      </c>
      <c r="E55" s="51"/>
      <c r="F55" s="6" t="s">
        <v>138</v>
      </c>
    </row>
    <row r="56" spans="1:7">
      <c r="A56" s="6" t="s">
        <v>139</v>
      </c>
      <c r="B56" s="70">
        <v>11100</v>
      </c>
      <c r="C56" s="71"/>
      <c r="D56" s="70">
        <v>13680</v>
      </c>
      <c r="E56" s="71"/>
      <c r="F56" s="14">
        <v>16260</v>
      </c>
      <c r="G56" t="s">
        <v>61</v>
      </c>
    </row>
    <row r="57" spans="1:7">
      <c r="A57" s="6" t="s">
        <v>140</v>
      </c>
      <c r="B57" s="70">
        <v>16425</v>
      </c>
      <c r="C57" s="71"/>
      <c r="D57" s="70">
        <v>20780</v>
      </c>
      <c r="E57" s="71"/>
      <c r="F57" s="14">
        <v>25135</v>
      </c>
      <c r="G57" t="s">
        <v>61</v>
      </c>
    </row>
    <row r="58" spans="1:7" ht="15.75">
      <c r="A58" s="72" t="s">
        <v>159</v>
      </c>
      <c r="B58" s="73"/>
      <c r="C58" s="73"/>
      <c r="D58" s="73"/>
      <c r="E58" s="73"/>
      <c r="F58" s="74"/>
    </row>
    <row r="59" spans="1:7" ht="178.5" customHeight="1">
      <c r="A59" s="75" t="s">
        <v>160</v>
      </c>
      <c r="B59" s="76"/>
      <c r="C59" s="76"/>
      <c r="D59" s="76"/>
      <c r="E59" s="76"/>
      <c r="F59" s="77"/>
    </row>
    <row r="60" spans="1:7">
      <c r="A60" s="5"/>
      <c r="B60" s="49" t="s">
        <v>136</v>
      </c>
      <c r="C60" s="51"/>
      <c r="D60" s="49" t="s">
        <v>137</v>
      </c>
      <c r="E60" s="51"/>
      <c r="F60" s="6" t="s">
        <v>138</v>
      </c>
    </row>
    <row r="61" spans="1:7">
      <c r="A61" s="6" t="s">
        <v>139</v>
      </c>
      <c r="B61" s="70">
        <v>14980</v>
      </c>
      <c r="C61" s="71"/>
      <c r="D61" s="70">
        <v>19680</v>
      </c>
      <c r="E61" s="71"/>
      <c r="F61" s="14">
        <v>24390</v>
      </c>
      <c r="G61" t="s">
        <v>61</v>
      </c>
    </row>
    <row r="62" spans="1:7">
      <c r="A62" s="6" t="s">
        <v>140</v>
      </c>
      <c r="B62" s="70">
        <v>20605</v>
      </c>
      <c r="C62" s="71"/>
      <c r="D62" s="70">
        <v>27180</v>
      </c>
      <c r="E62" s="71"/>
      <c r="F62" s="14">
        <v>33765</v>
      </c>
      <c r="G62" t="s">
        <v>61</v>
      </c>
    </row>
    <row r="63" spans="1:7" ht="15.75">
      <c r="A63" s="72" t="s">
        <v>161</v>
      </c>
      <c r="B63" s="73"/>
      <c r="C63" s="73"/>
      <c r="D63" s="73"/>
      <c r="E63" s="73"/>
      <c r="F63" s="74"/>
    </row>
    <row r="64" spans="1:7" ht="147.75" customHeight="1">
      <c r="A64" s="75" t="s">
        <v>162</v>
      </c>
      <c r="B64" s="76"/>
      <c r="C64" s="76"/>
      <c r="D64" s="76"/>
      <c r="E64" s="76"/>
      <c r="F64" s="77"/>
    </row>
    <row r="65" spans="1:7">
      <c r="A65" s="5"/>
      <c r="B65" s="49" t="s">
        <v>136</v>
      </c>
      <c r="C65" s="51"/>
      <c r="D65" s="49" t="s">
        <v>137</v>
      </c>
      <c r="E65" s="51"/>
      <c r="F65" s="6" t="s">
        <v>138</v>
      </c>
    </row>
    <row r="66" spans="1:7">
      <c r="A66" s="6" t="s">
        <v>139</v>
      </c>
      <c r="B66" s="70">
        <v>8330</v>
      </c>
      <c r="C66" s="71"/>
      <c r="D66" s="70">
        <v>10605</v>
      </c>
      <c r="E66" s="71"/>
      <c r="F66" s="14">
        <v>12700</v>
      </c>
      <c r="G66" t="s">
        <v>61</v>
      </c>
    </row>
    <row r="67" spans="1:7">
      <c r="A67" s="6" t="s">
        <v>140</v>
      </c>
      <c r="B67" s="70">
        <v>13655</v>
      </c>
      <c r="C67" s="71"/>
      <c r="D67" s="70">
        <v>17705</v>
      </c>
      <c r="E67" s="71"/>
      <c r="F67" s="14">
        <v>21575</v>
      </c>
      <c r="G67" t="s">
        <v>61</v>
      </c>
    </row>
    <row r="68" spans="1:7" ht="15.75">
      <c r="A68" s="72" t="s">
        <v>163</v>
      </c>
      <c r="B68" s="73"/>
      <c r="C68" s="73"/>
      <c r="D68" s="73"/>
      <c r="E68" s="73"/>
      <c r="F68" s="74"/>
    </row>
    <row r="69" spans="1:7" ht="149.25" customHeight="1">
      <c r="A69" s="75" t="s">
        <v>164</v>
      </c>
      <c r="B69" s="76"/>
      <c r="C69" s="76"/>
      <c r="D69" s="76"/>
      <c r="E69" s="76"/>
      <c r="F69" s="77"/>
    </row>
    <row r="70" spans="1:7">
      <c r="A70" s="5"/>
      <c r="B70" s="49" t="s">
        <v>165</v>
      </c>
      <c r="C70" s="51"/>
      <c r="D70" s="49" t="s">
        <v>166</v>
      </c>
      <c r="E70" s="51"/>
      <c r="F70" s="6" t="s">
        <v>167</v>
      </c>
    </row>
    <row r="71" spans="1:7">
      <c r="A71" s="6" t="s">
        <v>139</v>
      </c>
      <c r="B71" s="70">
        <v>10970</v>
      </c>
      <c r="C71" s="71"/>
      <c r="D71" s="70">
        <v>13620</v>
      </c>
      <c r="E71" s="71"/>
      <c r="F71" s="14">
        <v>16270</v>
      </c>
      <c r="G71" t="s">
        <v>61</v>
      </c>
    </row>
    <row r="72" spans="1:7">
      <c r="A72" s="6" t="s">
        <v>140</v>
      </c>
      <c r="B72" s="70">
        <v>16295</v>
      </c>
      <c r="C72" s="71"/>
      <c r="D72" s="70">
        <v>20720</v>
      </c>
      <c r="E72" s="71"/>
      <c r="F72" s="14">
        <v>25145</v>
      </c>
      <c r="G72" t="s">
        <v>61</v>
      </c>
    </row>
    <row r="73" spans="1:7" ht="15.75">
      <c r="A73" s="72" t="s">
        <v>168</v>
      </c>
      <c r="B73" s="73"/>
      <c r="C73" s="73"/>
      <c r="D73" s="73"/>
      <c r="E73" s="73"/>
      <c r="F73" s="74"/>
    </row>
    <row r="74" spans="1:7" ht="89.25" customHeight="1">
      <c r="A74" s="75" t="s">
        <v>169</v>
      </c>
      <c r="B74" s="76"/>
      <c r="C74" s="76"/>
      <c r="D74" s="76"/>
      <c r="E74" s="76"/>
      <c r="F74" s="77"/>
    </row>
    <row r="75" spans="1:7">
      <c r="A75" s="5"/>
      <c r="B75" s="49" t="s">
        <v>170</v>
      </c>
      <c r="C75" s="51"/>
      <c r="D75" s="49"/>
      <c r="E75" s="51"/>
      <c r="F75" s="6"/>
    </row>
    <row r="76" spans="1:7">
      <c r="A76" s="6" t="s">
        <v>139</v>
      </c>
      <c r="B76" s="70">
        <v>8400</v>
      </c>
      <c r="C76" s="71"/>
      <c r="D76" s="70"/>
      <c r="E76" s="71"/>
      <c r="F76" s="14"/>
      <c r="G76" t="s">
        <v>61</v>
      </c>
    </row>
    <row r="77" spans="1:7">
      <c r="A77" s="6" t="s">
        <v>140</v>
      </c>
      <c r="B77" s="70">
        <v>11950</v>
      </c>
      <c r="C77" s="71"/>
      <c r="D77" s="70"/>
      <c r="E77" s="71"/>
      <c r="F77" s="14"/>
      <c r="G77" t="s">
        <v>61</v>
      </c>
    </row>
    <row r="78" spans="1:7" ht="15.75">
      <c r="A78" s="72" t="s">
        <v>171</v>
      </c>
      <c r="B78" s="73"/>
      <c r="C78" s="73"/>
      <c r="D78" s="73"/>
      <c r="E78" s="73"/>
      <c r="F78" s="74"/>
    </row>
    <row r="79" spans="1:7" ht="73.5" customHeight="1">
      <c r="A79" s="75" t="s">
        <v>172</v>
      </c>
      <c r="B79" s="76"/>
      <c r="C79" s="76"/>
      <c r="D79" s="76"/>
      <c r="E79" s="76"/>
      <c r="F79" s="77"/>
    </row>
    <row r="80" spans="1:7">
      <c r="A80" s="5"/>
      <c r="B80" s="49" t="s">
        <v>173</v>
      </c>
      <c r="C80" s="51"/>
      <c r="D80" s="49" t="s">
        <v>136</v>
      </c>
      <c r="E80" s="51"/>
      <c r="F80" s="6"/>
    </row>
    <row r="81" spans="1:7">
      <c r="A81" s="6" t="s">
        <v>139</v>
      </c>
      <c r="B81" s="70">
        <v>4955</v>
      </c>
      <c r="C81" s="71"/>
      <c r="D81" s="70">
        <v>7500</v>
      </c>
      <c r="E81" s="71"/>
      <c r="F81" s="14"/>
      <c r="G81" t="s">
        <v>61</v>
      </c>
    </row>
    <row r="82" spans="1:7">
      <c r="A82" s="6" t="s">
        <v>140</v>
      </c>
      <c r="B82" s="70">
        <v>6730</v>
      </c>
      <c r="C82" s="71"/>
      <c r="D82" s="70">
        <v>11050</v>
      </c>
      <c r="E82" s="71"/>
      <c r="F82" s="14"/>
      <c r="G82" t="s">
        <v>61</v>
      </c>
    </row>
    <row r="83" spans="1:7" ht="15.75">
      <c r="A83" s="72" t="s">
        <v>174</v>
      </c>
      <c r="B83" s="73"/>
      <c r="C83" s="73"/>
      <c r="D83" s="73"/>
      <c r="E83" s="73"/>
      <c r="F83" s="74"/>
    </row>
    <row r="84" spans="1:7" ht="103.5" customHeight="1">
      <c r="A84" s="75" t="s">
        <v>175</v>
      </c>
      <c r="B84" s="76"/>
      <c r="C84" s="76"/>
      <c r="D84" s="76"/>
      <c r="E84" s="76"/>
      <c r="F84" s="77"/>
    </row>
    <row r="85" spans="1:7">
      <c r="A85" s="5"/>
      <c r="B85" s="49" t="s">
        <v>173</v>
      </c>
      <c r="C85" s="51"/>
      <c r="D85" s="49" t="s">
        <v>136</v>
      </c>
      <c r="E85" s="51"/>
      <c r="F85" s="6"/>
    </row>
    <row r="86" spans="1:7">
      <c r="A86" s="6" t="s">
        <v>139</v>
      </c>
      <c r="B86" s="70">
        <v>6500</v>
      </c>
      <c r="C86" s="71"/>
      <c r="D86" s="70">
        <v>7750</v>
      </c>
      <c r="E86" s="71"/>
      <c r="F86" s="14"/>
      <c r="G86" t="s">
        <v>61</v>
      </c>
    </row>
    <row r="87" spans="1:7">
      <c r="A87" s="6" t="s">
        <v>140</v>
      </c>
      <c r="B87" s="70">
        <v>8275</v>
      </c>
      <c r="C87" s="71"/>
      <c r="D87" s="70">
        <v>10450</v>
      </c>
      <c r="E87" s="71"/>
      <c r="F87" s="14"/>
      <c r="G87" t="s">
        <v>61</v>
      </c>
    </row>
    <row r="88" spans="1:7" ht="15.75">
      <c r="A88" s="72" t="s">
        <v>176</v>
      </c>
      <c r="B88" s="73"/>
      <c r="C88" s="73"/>
      <c r="D88" s="73"/>
      <c r="E88" s="73"/>
      <c r="F88" s="74"/>
    </row>
    <row r="89" spans="1:7" ht="171.75" customHeight="1">
      <c r="A89" s="75" t="s">
        <v>177</v>
      </c>
      <c r="B89" s="76"/>
      <c r="C89" s="76"/>
      <c r="D89" s="76"/>
      <c r="E89" s="76"/>
      <c r="F89" s="77"/>
    </row>
    <row r="90" spans="1:7">
      <c r="A90" s="5"/>
      <c r="B90" s="49" t="s">
        <v>178</v>
      </c>
      <c r="C90" s="51"/>
      <c r="D90" s="49"/>
      <c r="E90" s="51"/>
      <c r="F90" s="6"/>
    </row>
    <row r="91" spans="1:7" ht="30">
      <c r="A91" s="6" t="s">
        <v>179</v>
      </c>
      <c r="B91" s="70">
        <v>2900</v>
      </c>
      <c r="C91" s="71"/>
      <c r="D91" s="70"/>
      <c r="E91" s="71"/>
      <c r="F91" s="14"/>
      <c r="G91" t="s">
        <v>61</v>
      </c>
    </row>
  </sheetData>
  <mergeCells count="141">
    <mergeCell ref="A1:F1"/>
    <mergeCell ref="A2:F2"/>
    <mergeCell ref="A3:F3"/>
    <mergeCell ref="A4:F4"/>
    <mergeCell ref="A5:F5"/>
    <mergeCell ref="A6:F6"/>
    <mergeCell ref="B12:C12"/>
    <mergeCell ref="D12:E12"/>
    <mergeCell ref="A13:F13"/>
    <mergeCell ref="A14:F14"/>
    <mergeCell ref="B15:C15"/>
    <mergeCell ref="D15:E15"/>
    <mergeCell ref="A7:F7"/>
    <mergeCell ref="A8:F8"/>
    <mergeCell ref="A9:F9"/>
    <mergeCell ref="B10:C10"/>
    <mergeCell ref="D10:E10"/>
    <mergeCell ref="B11:C11"/>
    <mergeCell ref="D11:E11"/>
    <mergeCell ref="B20:C20"/>
    <mergeCell ref="D20:E20"/>
    <mergeCell ref="B21:C21"/>
    <mergeCell ref="D21:E21"/>
    <mergeCell ref="B22:C22"/>
    <mergeCell ref="D22:E22"/>
    <mergeCell ref="B16:C16"/>
    <mergeCell ref="D16:E16"/>
    <mergeCell ref="B17:C17"/>
    <mergeCell ref="D17:E17"/>
    <mergeCell ref="A18:F18"/>
    <mergeCell ref="A19:F19"/>
    <mergeCell ref="B27:C27"/>
    <mergeCell ref="D27:E27"/>
    <mergeCell ref="A28:F28"/>
    <mergeCell ref="A29:F29"/>
    <mergeCell ref="B30:C30"/>
    <mergeCell ref="D30:E30"/>
    <mergeCell ref="A23:F23"/>
    <mergeCell ref="A24:F24"/>
    <mergeCell ref="B25:C25"/>
    <mergeCell ref="D25:E25"/>
    <mergeCell ref="B26:C26"/>
    <mergeCell ref="D26:E26"/>
    <mergeCell ref="B35:C35"/>
    <mergeCell ref="D35:E35"/>
    <mergeCell ref="B36:C36"/>
    <mergeCell ref="D36:E36"/>
    <mergeCell ref="B37:C37"/>
    <mergeCell ref="D37:E37"/>
    <mergeCell ref="B31:C31"/>
    <mergeCell ref="D31:E31"/>
    <mergeCell ref="B32:C32"/>
    <mergeCell ref="D32:E32"/>
    <mergeCell ref="A33:F33"/>
    <mergeCell ref="A34:F34"/>
    <mergeCell ref="B42:C42"/>
    <mergeCell ref="D42:E42"/>
    <mergeCell ref="A43:F43"/>
    <mergeCell ref="A44:F44"/>
    <mergeCell ref="B45:C45"/>
    <mergeCell ref="D45:E45"/>
    <mergeCell ref="A38:F38"/>
    <mergeCell ref="A39:F39"/>
    <mergeCell ref="B40:C40"/>
    <mergeCell ref="D40:E40"/>
    <mergeCell ref="B41:C41"/>
    <mergeCell ref="D41:E41"/>
    <mergeCell ref="B50:C50"/>
    <mergeCell ref="D50:E50"/>
    <mergeCell ref="B51:C51"/>
    <mergeCell ref="D51:E51"/>
    <mergeCell ref="B52:C52"/>
    <mergeCell ref="D52:E52"/>
    <mergeCell ref="B46:C46"/>
    <mergeCell ref="D46:E46"/>
    <mergeCell ref="B47:C47"/>
    <mergeCell ref="D47:E47"/>
    <mergeCell ref="A48:F48"/>
    <mergeCell ref="A49:F49"/>
    <mergeCell ref="B57:C57"/>
    <mergeCell ref="D57:E57"/>
    <mergeCell ref="A58:F58"/>
    <mergeCell ref="A59:F59"/>
    <mergeCell ref="B60:C60"/>
    <mergeCell ref="D60:E60"/>
    <mergeCell ref="A53:F53"/>
    <mergeCell ref="A54:F54"/>
    <mergeCell ref="B55:C55"/>
    <mergeCell ref="D55:E55"/>
    <mergeCell ref="B56:C56"/>
    <mergeCell ref="D56:E56"/>
    <mergeCell ref="B65:C65"/>
    <mergeCell ref="D65:E65"/>
    <mergeCell ref="B66:C66"/>
    <mergeCell ref="D66:E66"/>
    <mergeCell ref="B67:C67"/>
    <mergeCell ref="D67:E67"/>
    <mergeCell ref="B61:C61"/>
    <mergeCell ref="D61:E61"/>
    <mergeCell ref="B62:C62"/>
    <mergeCell ref="D62:E62"/>
    <mergeCell ref="A63:F63"/>
    <mergeCell ref="A64:F64"/>
    <mergeCell ref="B72:C72"/>
    <mergeCell ref="D72:E72"/>
    <mergeCell ref="A73:F73"/>
    <mergeCell ref="A74:F74"/>
    <mergeCell ref="B75:C75"/>
    <mergeCell ref="D75:E75"/>
    <mergeCell ref="A68:F68"/>
    <mergeCell ref="A69:F69"/>
    <mergeCell ref="B70:C70"/>
    <mergeCell ref="D70:E70"/>
    <mergeCell ref="B71:C71"/>
    <mergeCell ref="D71:E71"/>
    <mergeCell ref="B80:C80"/>
    <mergeCell ref="D80:E80"/>
    <mergeCell ref="B81:C81"/>
    <mergeCell ref="D81:E81"/>
    <mergeCell ref="B82:C82"/>
    <mergeCell ref="D82:E82"/>
    <mergeCell ref="B76:C76"/>
    <mergeCell ref="D76:E76"/>
    <mergeCell ref="B77:C77"/>
    <mergeCell ref="D77:E77"/>
    <mergeCell ref="A78:F78"/>
    <mergeCell ref="A79:F79"/>
    <mergeCell ref="B91:C91"/>
    <mergeCell ref="D91:E91"/>
    <mergeCell ref="B87:C87"/>
    <mergeCell ref="D87:E87"/>
    <mergeCell ref="A88:F88"/>
    <mergeCell ref="A89:F89"/>
    <mergeCell ref="B90:C90"/>
    <mergeCell ref="D90:E90"/>
    <mergeCell ref="A83:F83"/>
    <mergeCell ref="A84:F84"/>
    <mergeCell ref="B85:C85"/>
    <mergeCell ref="D85:E85"/>
    <mergeCell ref="B86:C86"/>
    <mergeCell ref="D86:E86"/>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G26"/>
  <sheetViews>
    <sheetView workbookViewId="0">
      <selection activeCell="F24" sqref="F24"/>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8">
      <c r="A5" s="20" t="s">
        <v>125</v>
      </c>
      <c r="B5" s="20"/>
      <c r="C5" s="20"/>
      <c r="D5" s="20"/>
      <c r="E5" s="20"/>
      <c r="F5" s="20"/>
    </row>
    <row r="6" spans="1:6" ht="15.75">
      <c r="A6" s="23" t="s">
        <v>112</v>
      </c>
      <c r="B6" s="23"/>
      <c r="C6" s="23"/>
      <c r="D6" s="23"/>
      <c r="E6" s="23"/>
      <c r="F6" s="23"/>
    </row>
    <row r="7" spans="1:6" ht="20.25" customHeight="1">
      <c r="A7" s="24" t="s">
        <v>7</v>
      </c>
      <c r="B7" s="25"/>
      <c r="C7" s="25"/>
      <c r="D7" s="25"/>
      <c r="E7" s="25"/>
      <c r="F7" s="26"/>
    </row>
    <row r="8" spans="1:6">
      <c r="A8" s="27" t="s">
        <v>0</v>
      </c>
      <c r="B8" s="28"/>
      <c r="C8" s="28"/>
      <c r="D8" s="28"/>
      <c r="E8" s="28"/>
      <c r="F8" s="29"/>
    </row>
    <row r="9" spans="1:6" ht="95.25" customHeight="1">
      <c r="A9" s="30" t="s">
        <v>108</v>
      </c>
      <c r="B9" s="25"/>
      <c r="C9" s="25"/>
      <c r="D9" s="25"/>
      <c r="E9" s="25"/>
      <c r="F9" s="26"/>
    </row>
    <row r="10" spans="1:6" ht="15" customHeight="1">
      <c r="A10" s="2" t="s">
        <v>1</v>
      </c>
      <c r="B10" s="2" t="s">
        <v>2</v>
      </c>
      <c r="C10" s="2" t="s">
        <v>3</v>
      </c>
      <c r="D10" s="2" t="s">
        <v>4</v>
      </c>
      <c r="E10" s="2" t="s">
        <v>186</v>
      </c>
      <c r="F10" s="2" t="s">
        <v>187</v>
      </c>
    </row>
    <row r="11" spans="1:6">
      <c r="A11" s="31" t="s">
        <v>198</v>
      </c>
      <c r="B11" s="3">
        <v>10</v>
      </c>
      <c r="C11" s="3" t="s">
        <v>8</v>
      </c>
      <c r="D11" s="14">
        <f t="shared" ref="D11:E12" si="0">E11*1.05</f>
        <v>1451.7639368001003</v>
      </c>
      <c r="E11" s="14">
        <f t="shared" si="0"/>
        <v>1382.6323207620003</v>
      </c>
      <c r="F11" s="15">
        <f>22.33*Оглавление!D21</f>
        <v>1316.7926864400001</v>
      </c>
    </row>
    <row r="12" spans="1:6">
      <c r="A12" s="32"/>
      <c r="B12" s="3">
        <v>10</v>
      </c>
      <c r="C12" s="3" t="s">
        <v>9</v>
      </c>
      <c r="D12" s="14">
        <f t="shared" si="0"/>
        <v>1933.5181137678001</v>
      </c>
      <c r="E12" s="14">
        <f t="shared" si="0"/>
        <v>1841.445822636</v>
      </c>
      <c r="F12" s="15">
        <f>29.74*Оглавление!D21</f>
        <v>1753.75792632</v>
      </c>
    </row>
    <row r="13" spans="1:6">
      <c r="A13" s="32"/>
      <c r="B13" s="3">
        <v>24</v>
      </c>
      <c r="C13" s="3" t="s">
        <v>8</v>
      </c>
      <c r="D13" s="14">
        <f>E13*1.05</f>
        <v>2383.4154018402</v>
      </c>
      <c r="E13" s="14">
        <f>F13*1.05</f>
        <v>2269.9194303240001</v>
      </c>
      <c r="F13" s="15">
        <f>36.66*Оглавление!D21</f>
        <v>2161.8280288800001</v>
      </c>
    </row>
    <row r="14" spans="1:6">
      <c r="A14" s="32"/>
      <c r="B14" s="3">
        <v>24</v>
      </c>
      <c r="C14" s="3" t="s">
        <v>9</v>
      </c>
      <c r="D14" s="14">
        <f t="shared" ref="D14:D18" si="1">E14*1.05</f>
        <v>3166.8348124287008</v>
      </c>
      <c r="E14" s="14">
        <f t="shared" ref="E14:E18" si="2">F14*1.05</f>
        <v>3016.0331546940006</v>
      </c>
      <c r="F14" s="15">
        <f>48.71*Оглавление!D21</f>
        <v>2872.4125282800005</v>
      </c>
    </row>
    <row r="15" spans="1:6">
      <c r="A15" s="32"/>
      <c r="B15" s="3">
        <v>32</v>
      </c>
      <c r="C15" s="3" t="s">
        <v>8</v>
      </c>
      <c r="D15" s="14">
        <f t="shared" si="1"/>
        <v>2990.6467126200005</v>
      </c>
      <c r="E15" s="14">
        <f t="shared" si="2"/>
        <v>2848.2349644000005</v>
      </c>
      <c r="F15" s="15">
        <f>46*Оглавление!D21</f>
        <v>2712.6047280000003</v>
      </c>
    </row>
    <row r="16" spans="1:6" ht="15" customHeight="1">
      <c r="A16" s="33"/>
      <c r="B16" s="3">
        <v>32</v>
      </c>
      <c r="C16" s="1" t="s">
        <v>9</v>
      </c>
      <c r="D16" s="14">
        <f t="shared" si="1"/>
        <v>3315.0668668803009</v>
      </c>
      <c r="E16" s="14">
        <f t="shared" si="2"/>
        <v>3157.2065398860009</v>
      </c>
      <c r="F16" s="15">
        <f>50.99*Оглавление!D21</f>
        <v>3006.8633713200006</v>
      </c>
    </row>
    <row r="17" spans="1:7">
      <c r="A17" s="33"/>
      <c r="B17" s="3">
        <v>36</v>
      </c>
      <c r="C17" s="1" t="s">
        <v>8</v>
      </c>
      <c r="D17" s="14">
        <f t="shared" si="1"/>
        <v>3002.9993838243004</v>
      </c>
      <c r="E17" s="14">
        <f t="shared" si="2"/>
        <v>2859.9994131660001</v>
      </c>
      <c r="F17" s="15">
        <f>46.19*Оглавление!D21</f>
        <v>2723.8089649200001</v>
      </c>
    </row>
    <row r="18" spans="1:7">
      <c r="A18" s="34"/>
      <c r="B18" s="3">
        <v>40</v>
      </c>
      <c r="C18" s="1" t="s">
        <v>8</v>
      </c>
      <c r="D18" s="14">
        <f t="shared" si="1"/>
        <v>3098.5700505102004</v>
      </c>
      <c r="E18" s="14">
        <f t="shared" si="2"/>
        <v>2951.0190957240002</v>
      </c>
      <c r="F18" s="15">
        <f>47.66*Оглавление!D21</f>
        <v>2810.4943768799999</v>
      </c>
    </row>
    <row r="19" spans="1:7" ht="29.25" customHeight="1">
      <c r="A19" s="30" t="s">
        <v>10</v>
      </c>
      <c r="B19" s="25"/>
      <c r="C19" s="25"/>
      <c r="D19" s="25"/>
      <c r="E19" s="25"/>
      <c r="F19" s="26"/>
    </row>
    <row r="20" spans="1:7">
      <c r="A20" s="35" t="s">
        <v>192</v>
      </c>
      <c r="B20" s="36"/>
      <c r="C20" s="36"/>
      <c r="D20" s="36"/>
      <c r="E20" s="36"/>
      <c r="F20" s="37"/>
    </row>
    <row r="21" spans="1:7">
      <c r="A21" s="31" t="s">
        <v>193</v>
      </c>
      <c r="B21" s="3">
        <v>10</v>
      </c>
      <c r="C21" s="1" t="s">
        <v>8</v>
      </c>
      <c r="D21" s="14">
        <f>E21*1.05</f>
        <v>1211.2119186111001</v>
      </c>
      <c r="E21" s="14">
        <f>F21*1.05</f>
        <v>1153.5351605820001</v>
      </c>
      <c r="F21" s="14">
        <f>18.63*Оглавление!D21</f>
        <v>1098.60491484</v>
      </c>
    </row>
    <row r="22" spans="1:7">
      <c r="A22" s="33"/>
      <c r="B22" s="3">
        <v>24</v>
      </c>
      <c r="C22" s="1" t="s">
        <v>8</v>
      </c>
      <c r="D22" s="14">
        <f t="shared" ref="D22:D23" si="3">E22*1.05</f>
        <v>2111.0064947559003</v>
      </c>
      <c r="E22" s="14">
        <f t="shared" ref="E22:E23" si="4">F22*1.05</f>
        <v>2010.4823759580001</v>
      </c>
      <c r="F22" s="14">
        <f>32.47*Оглавление!D21</f>
        <v>1914.74511996</v>
      </c>
    </row>
    <row r="23" spans="1:7">
      <c r="A23" s="34"/>
      <c r="B23" s="3">
        <v>32</v>
      </c>
      <c r="C23" s="1" t="s">
        <v>8</v>
      </c>
      <c r="D23" s="14">
        <f t="shared" si="3"/>
        <v>2360.6604812007004</v>
      </c>
      <c r="E23" s="14">
        <f t="shared" si="4"/>
        <v>2248.2480773340003</v>
      </c>
      <c r="F23" s="14">
        <f>36.31*Оглавление!D21</f>
        <v>2141.1886450800002</v>
      </c>
    </row>
    <row r="25" spans="1:7">
      <c r="A25" s="22"/>
      <c r="B25" s="22"/>
      <c r="C25" s="22"/>
      <c r="D25" s="22"/>
      <c r="E25" s="22"/>
      <c r="F25" s="22"/>
      <c r="G25" s="22"/>
    </row>
    <row r="26" spans="1:7">
      <c r="A26" s="22"/>
      <c r="B26" s="22"/>
      <c r="C26" s="22"/>
      <c r="D26" s="22"/>
      <c r="E26" s="22"/>
      <c r="F26" s="22"/>
      <c r="G26" s="22"/>
    </row>
  </sheetData>
  <mergeCells count="14">
    <mergeCell ref="A25:G26"/>
    <mergeCell ref="A6:F6"/>
    <mergeCell ref="A1:F1"/>
    <mergeCell ref="A2:F2"/>
    <mergeCell ref="A3:F3"/>
    <mergeCell ref="A4:F4"/>
    <mergeCell ref="A5:F5"/>
    <mergeCell ref="A7:F7"/>
    <mergeCell ref="A8:F8"/>
    <mergeCell ref="A9:F9"/>
    <mergeCell ref="A11:A18"/>
    <mergeCell ref="A19:F19"/>
    <mergeCell ref="A20:F20"/>
    <mergeCell ref="A21: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48"/>
  <sheetViews>
    <sheetView topLeftCell="A7" workbookViewId="0">
      <selection activeCell="F21" sqref="F21"/>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s>
  <sheetData>
    <row r="1" spans="1:7" ht="20.25">
      <c r="A1" s="19" t="s">
        <v>109</v>
      </c>
      <c r="B1" s="19"/>
      <c r="C1" s="19"/>
      <c r="D1" s="19"/>
      <c r="E1" s="19"/>
      <c r="F1" s="19"/>
    </row>
    <row r="2" spans="1:7" ht="18">
      <c r="A2" s="20" t="s">
        <v>110</v>
      </c>
      <c r="B2" s="20"/>
      <c r="C2" s="20"/>
      <c r="D2" s="20"/>
      <c r="E2" s="20"/>
      <c r="F2" s="20"/>
    </row>
    <row r="3" spans="1:7" ht="15.75">
      <c r="A3" s="21" t="s">
        <v>111</v>
      </c>
      <c r="B3" s="21"/>
      <c r="C3" s="21"/>
      <c r="D3" s="21"/>
      <c r="E3" s="21"/>
      <c r="F3" s="21"/>
    </row>
    <row r="4" spans="1:7" ht="18">
      <c r="A4" s="20" t="s">
        <v>124</v>
      </c>
      <c r="B4" s="20"/>
      <c r="C4" s="20"/>
      <c r="D4" s="20"/>
      <c r="E4" s="20"/>
      <c r="F4" s="20"/>
    </row>
    <row r="5" spans="1:7" ht="18">
      <c r="A5" s="20" t="s">
        <v>125</v>
      </c>
      <c r="B5" s="20"/>
      <c r="C5" s="20"/>
      <c r="D5" s="20"/>
      <c r="E5" s="20"/>
      <c r="F5" s="20"/>
    </row>
    <row r="6" spans="1:7" ht="15.75">
      <c r="A6" s="23" t="s">
        <v>112</v>
      </c>
      <c r="B6" s="23"/>
      <c r="C6" s="23"/>
      <c r="D6" s="23"/>
      <c r="E6" s="23"/>
      <c r="F6" s="23"/>
    </row>
    <row r="7" spans="1:7" ht="18.75">
      <c r="A7" s="24" t="s">
        <v>11</v>
      </c>
      <c r="B7" s="47"/>
      <c r="C7" s="47"/>
      <c r="D7" s="47"/>
      <c r="E7" s="47"/>
      <c r="F7" s="48"/>
    </row>
    <row r="8" spans="1:7">
      <c r="A8" s="44" t="s">
        <v>12</v>
      </c>
      <c r="B8" s="45"/>
      <c r="C8" s="45"/>
      <c r="D8" s="45"/>
      <c r="E8" s="45"/>
      <c r="F8" s="46"/>
    </row>
    <row r="9" spans="1:7" ht="111" customHeight="1">
      <c r="A9" s="30" t="s">
        <v>13</v>
      </c>
      <c r="B9" s="25"/>
      <c r="C9" s="25"/>
      <c r="D9" s="25"/>
      <c r="E9" s="25"/>
      <c r="F9" s="26"/>
    </row>
    <row r="10" spans="1:7">
      <c r="A10" s="27" t="s">
        <v>14</v>
      </c>
      <c r="B10" s="40"/>
      <c r="C10" s="40"/>
      <c r="D10" s="40"/>
      <c r="E10" s="40"/>
      <c r="F10" s="41"/>
    </row>
    <row r="11" spans="1:7" ht="30" customHeight="1">
      <c r="A11" s="30" t="s">
        <v>15</v>
      </c>
      <c r="B11" s="25"/>
      <c r="C11" s="25"/>
      <c r="D11" s="25"/>
      <c r="E11" s="25"/>
      <c r="F11" s="26"/>
    </row>
    <row r="12" spans="1:7" ht="23.25" customHeight="1">
      <c r="A12" s="2" t="s">
        <v>16</v>
      </c>
      <c r="B12" s="2" t="s">
        <v>17</v>
      </c>
      <c r="C12" s="2" t="s">
        <v>3</v>
      </c>
      <c r="D12" s="2" t="s">
        <v>4</v>
      </c>
      <c r="E12" s="2" t="s">
        <v>188</v>
      </c>
      <c r="F12" s="2" t="s">
        <v>189</v>
      </c>
      <c r="G12" s="4"/>
    </row>
    <row r="13" spans="1:7">
      <c r="A13" s="31" t="s">
        <v>18</v>
      </c>
      <c r="B13" s="3">
        <v>2</v>
      </c>
      <c r="C13" s="3" t="s">
        <v>19</v>
      </c>
      <c r="D13" s="14">
        <f>E13*1.05</f>
        <v>794.20111243200017</v>
      </c>
      <c r="E13" s="14">
        <f>F13*1.05</f>
        <v>756.38201184000013</v>
      </c>
      <c r="F13" s="14">
        <f>10.4*Оглавление!D22</f>
        <v>720.3638208000001</v>
      </c>
      <c r="G13" s="4"/>
    </row>
    <row r="14" spans="1:7">
      <c r="A14" s="32"/>
      <c r="B14" s="3">
        <v>2</v>
      </c>
      <c r="C14" s="3" t="s">
        <v>20</v>
      </c>
      <c r="D14" s="14">
        <f t="shared" ref="D14:D28" si="0">E14*1.05</f>
        <v>992.7513905400001</v>
      </c>
      <c r="E14" s="14">
        <f t="shared" ref="E14:E28" si="1">F14*1.05</f>
        <v>945.47751480000011</v>
      </c>
      <c r="F14" s="14">
        <f>13*Оглавление!D22</f>
        <v>900.45477600000004</v>
      </c>
      <c r="G14" s="4"/>
    </row>
    <row r="15" spans="1:7">
      <c r="A15" s="32"/>
      <c r="B15" s="3">
        <v>2</v>
      </c>
      <c r="C15" s="3" t="s">
        <v>21</v>
      </c>
      <c r="D15" s="14">
        <f t="shared" si="0"/>
        <v>1316.5410748392001</v>
      </c>
      <c r="E15" s="14">
        <f t="shared" si="1"/>
        <v>1253.848642704</v>
      </c>
      <c r="F15" s="14">
        <f>17.24*Оглавление!D22</f>
        <v>1194.1415644799999</v>
      </c>
      <c r="G15" s="4"/>
    </row>
    <row r="16" spans="1:7">
      <c r="A16" s="32"/>
      <c r="B16" s="3">
        <v>3</v>
      </c>
      <c r="C16" s="3" t="s">
        <v>20</v>
      </c>
      <c r="D16" s="14">
        <f t="shared" si="0"/>
        <v>1332.5778280709999</v>
      </c>
      <c r="E16" s="14">
        <f t="shared" si="1"/>
        <v>1269.1217410199999</v>
      </c>
      <c r="F16" s="14">
        <f>17.45*Оглавление!D22</f>
        <v>1208.6873724</v>
      </c>
      <c r="G16" s="4"/>
    </row>
    <row r="17" spans="1:7">
      <c r="A17" s="32"/>
      <c r="B17" s="3">
        <v>3</v>
      </c>
      <c r="C17" s="3" t="s">
        <v>21</v>
      </c>
      <c r="D17" s="14">
        <f t="shared" si="0"/>
        <v>1733.4966588660004</v>
      </c>
      <c r="E17" s="14">
        <f t="shared" si="1"/>
        <v>1650.9491989200003</v>
      </c>
      <c r="F17" s="14">
        <f>22.7*Оглавление!D22</f>
        <v>1572.3325704000001</v>
      </c>
      <c r="G17" s="4"/>
    </row>
    <row r="18" spans="1:7">
      <c r="A18" s="32"/>
      <c r="B18" s="11">
        <v>4</v>
      </c>
      <c r="C18" s="11" t="s">
        <v>20</v>
      </c>
      <c r="D18" s="14">
        <f t="shared" si="0"/>
        <v>1817.4986996040004</v>
      </c>
      <c r="E18" s="14">
        <f t="shared" si="1"/>
        <v>1730.9511424800003</v>
      </c>
      <c r="F18" s="15">
        <f>23.8*Оглавление!D22</f>
        <v>1648.5248976000003</v>
      </c>
      <c r="G18" s="4"/>
    </row>
    <row r="19" spans="1:7">
      <c r="A19" s="32"/>
      <c r="B19" s="3">
        <v>4</v>
      </c>
      <c r="C19" s="3" t="s">
        <v>21</v>
      </c>
      <c r="D19" s="14">
        <f t="shared" si="0"/>
        <v>2367.3302389800006</v>
      </c>
      <c r="E19" s="14">
        <f t="shared" si="1"/>
        <v>2254.6002276000004</v>
      </c>
      <c r="F19" s="14">
        <f>31*Оглавление!D22</f>
        <v>2147.2383120000004</v>
      </c>
      <c r="G19" s="4"/>
    </row>
    <row r="20" spans="1:7">
      <c r="A20" s="32"/>
      <c r="B20" s="3">
        <v>5</v>
      </c>
      <c r="C20" s="3" t="s">
        <v>20</v>
      </c>
      <c r="D20" s="14">
        <f t="shared" si="0"/>
        <v>2153.5068625560002</v>
      </c>
      <c r="E20" s="14">
        <f t="shared" si="1"/>
        <v>2050.9589167200002</v>
      </c>
      <c r="F20" s="14">
        <f>28.2*Оглавление!D22</f>
        <v>1953.2942064000001</v>
      </c>
      <c r="G20" s="4"/>
    </row>
    <row r="21" spans="1:7">
      <c r="A21" s="32"/>
      <c r="B21" s="3">
        <v>5</v>
      </c>
      <c r="C21" s="3" t="s">
        <v>21</v>
      </c>
      <c r="D21" s="14">
        <f t="shared" si="0"/>
        <v>2806.4318155650003</v>
      </c>
      <c r="E21" s="14">
        <f t="shared" si="1"/>
        <v>2672.7922053000002</v>
      </c>
      <c r="F21" s="14">
        <f>36.75*Оглавление!D22</f>
        <v>2545.5163860000002</v>
      </c>
      <c r="G21" s="4"/>
    </row>
    <row r="22" spans="1:7">
      <c r="A22" s="32"/>
      <c r="B22" s="3">
        <v>6</v>
      </c>
      <c r="C22" s="3" t="s">
        <v>20</v>
      </c>
      <c r="D22" s="14">
        <f t="shared" si="0"/>
        <v>2672.7922053000002</v>
      </c>
      <c r="E22" s="14">
        <f t="shared" si="1"/>
        <v>2545.5163860000002</v>
      </c>
      <c r="F22" s="14">
        <f>35*Оглавление!D22</f>
        <v>2424.30132</v>
      </c>
      <c r="G22" s="4"/>
    </row>
    <row r="23" spans="1:7">
      <c r="A23" s="32"/>
      <c r="B23" s="3">
        <v>6</v>
      </c>
      <c r="C23" s="3" t="s">
        <v>21</v>
      </c>
      <c r="D23" s="14">
        <f t="shared" si="0"/>
        <v>3459.3567685740004</v>
      </c>
      <c r="E23" s="14">
        <f t="shared" si="1"/>
        <v>3294.6254938800002</v>
      </c>
      <c r="F23" s="14">
        <f>45.3*Оглавление!D22</f>
        <v>3137.7385656000001</v>
      </c>
      <c r="G23" s="4"/>
    </row>
    <row r="24" spans="1:7">
      <c r="A24" s="32"/>
      <c r="B24" s="3">
        <v>8</v>
      </c>
      <c r="C24" s="3" t="s">
        <v>20</v>
      </c>
      <c r="D24" s="14">
        <f t="shared" si="0"/>
        <v>3688.4532433140002</v>
      </c>
      <c r="E24" s="14">
        <f t="shared" si="1"/>
        <v>3512.8126126800003</v>
      </c>
      <c r="F24" s="14">
        <f>48.3*Оглавление!D22</f>
        <v>3345.5358216</v>
      </c>
      <c r="G24" s="4"/>
    </row>
    <row r="25" spans="1:7">
      <c r="A25" s="32"/>
      <c r="B25" s="3">
        <v>8</v>
      </c>
      <c r="C25" s="3" t="s">
        <v>21</v>
      </c>
      <c r="D25" s="14">
        <f t="shared" si="0"/>
        <v>4811.0259695400009</v>
      </c>
      <c r="E25" s="14">
        <f t="shared" si="1"/>
        <v>4581.9294948000006</v>
      </c>
      <c r="F25" s="14">
        <f>63*Оглавление!D22</f>
        <v>4363.7423760000001</v>
      </c>
      <c r="G25" s="4"/>
    </row>
    <row r="26" spans="1:7">
      <c r="A26" s="32"/>
      <c r="B26" s="3">
        <v>10</v>
      </c>
      <c r="C26" s="3" t="s">
        <v>20</v>
      </c>
      <c r="D26" s="14">
        <f t="shared" si="0"/>
        <v>4658.2949863800013</v>
      </c>
      <c r="E26" s="14">
        <f t="shared" si="1"/>
        <v>4436.4714156000009</v>
      </c>
      <c r="F26" s="14">
        <f>61*Оглавление!D22</f>
        <v>4225.2108720000006</v>
      </c>
      <c r="G26" s="4"/>
    </row>
    <row r="27" spans="1:7">
      <c r="A27" s="39"/>
      <c r="B27" s="3">
        <v>10</v>
      </c>
      <c r="C27" s="3" t="s">
        <v>21</v>
      </c>
      <c r="D27" s="14">
        <f t="shared" si="0"/>
        <v>6109.2393264000011</v>
      </c>
      <c r="E27" s="14">
        <f t="shared" si="1"/>
        <v>5818.3231680000008</v>
      </c>
      <c r="F27" s="14">
        <f>80*Оглавление!D22</f>
        <v>5541.2601600000007</v>
      </c>
      <c r="G27" s="4"/>
    </row>
    <row r="28" spans="1:7">
      <c r="A28" s="1" t="s">
        <v>22</v>
      </c>
      <c r="B28" s="3">
        <v>3</v>
      </c>
      <c r="C28" s="3" t="s">
        <v>20</v>
      </c>
      <c r="D28" s="14">
        <f t="shared" si="0"/>
        <v>2352.0571406640001</v>
      </c>
      <c r="E28" s="14">
        <f t="shared" si="1"/>
        <v>2240.0544196800001</v>
      </c>
      <c r="F28" s="14">
        <f>30.8*Оглавление!D22</f>
        <v>2133.3851616000002</v>
      </c>
      <c r="G28" s="4"/>
    </row>
    <row r="29" spans="1:7" ht="15" customHeight="1">
      <c r="A29" s="27" t="s">
        <v>191</v>
      </c>
      <c r="B29" s="42"/>
      <c r="C29" s="42"/>
      <c r="D29" s="42"/>
      <c r="E29" s="42"/>
      <c r="F29" s="43"/>
      <c r="G29" s="4"/>
    </row>
    <row r="30" spans="1:7" ht="15" customHeight="1">
      <c r="A30" s="31" t="s">
        <v>18</v>
      </c>
      <c r="B30" s="3">
        <v>2</v>
      </c>
      <c r="C30" s="3" t="s">
        <v>21</v>
      </c>
      <c r="D30" s="14">
        <f>E30*1.05</f>
        <v>1258.5033012384001</v>
      </c>
      <c r="E30" s="14">
        <f>F30*1.05</f>
        <v>1198.5745726080002</v>
      </c>
      <c r="F30" s="14">
        <f>16.48*Оглавление!D22</f>
        <v>1141.4995929600002</v>
      </c>
      <c r="G30" s="4"/>
    </row>
    <row r="31" spans="1:7">
      <c r="A31" s="33"/>
      <c r="B31" s="3">
        <v>3</v>
      </c>
      <c r="C31" s="3" t="s">
        <v>21</v>
      </c>
      <c r="D31" s="14">
        <f t="shared" ref="D31:D36" si="2">E31*1.05</f>
        <v>1706.0050818972004</v>
      </c>
      <c r="E31" s="14">
        <f t="shared" ref="E31:E36" si="3">F31*1.05</f>
        <v>1624.7667446640003</v>
      </c>
      <c r="F31" s="14">
        <f>22.34*Оглавление!D22</f>
        <v>1547.3968996800002</v>
      </c>
      <c r="G31" s="4"/>
    </row>
    <row r="32" spans="1:7">
      <c r="A32" s="33"/>
      <c r="B32" s="3">
        <v>4</v>
      </c>
      <c r="C32" s="3" t="s">
        <v>21</v>
      </c>
      <c r="D32" s="14">
        <f t="shared" si="2"/>
        <v>2294.7830219790008</v>
      </c>
      <c r="E32" s="14">
        <f t="shared" si="3"/>
        <v>2185.5076399800005</v>
      </c>
      <c r="F32" s="14">
        <f>30.05*Оглавление!D22</f>
        <v>2081.4358476000002</v>
      </c>
      <c r="G32" s="4"/>
    </row>
    <row r="33" spans="1:7">
      <c r="A33" s="33"/>
      <c r="B33" s="3">
        <v>5</v>
      </c>
      <c r="C33" s="3" t="s">
        <v>21</v>
      </c>
      <c r="D33" s="14">
        <f t="shared" si="2"/>
        <v>2720.9024649954008</v>
      </c>
      <c r="E33" s="14">
        <f t="shared" si="3"/>
        <v>2591.3356809480006</v>
      </c>
      <c r="F33" s="14">
        <f>35.63*Оглавление!D22</f>
        <v>2467.9387437600003</v>
      </c>
      <c r="G33" s="4"/>
    </row>
    <row r="34" spans="1:7">
      <c r="A34" s="33"/>
      <c r="B34" s="3">
        <v>6</v>
      </c>
      <c r="C34" s="3" t="s">
        <v>21</v>
      </c>
      <c r="D34" s="14">
        <f t="shared" si="2"/>
        <v>3350.9177705304005</v>
      </c>
      <c r="E34" s="14">
        <f t="shared" si="3"/>
        <v>3191.3502576480005</v>
      </c>
      <c r="F34" s="14">
        <f>43.88*Оглавление!D22</f>
        <v>3039.3811977600003</v>
      </c>
      <c r="G34" s="4"/>
    </row>
    <row r="35" spans="1:7">
      <c r="A35" s="33"/>
      <c r="B35" s="3">
        <v>8</v>
      </c>
      <c r="C35" s="3" t="s">
        <v>21</v>
      </c>
      <c r="D35" s="14">
        <f t="shared" si="2"/>
        <v>4725.496618970401</v>
      </c>
      <c r="E35" s="14">
        <f t="shared" si="3"/>
        <v>4500.4729704480005</v>
      </c>
      <c r="F35" s="14">
        <f>61.88*Оглавление!D22</f>
        <v>4286.1647337600007</v>
      </c>
      <c r="G35" s="4"/>
    </row>
    <row r="36" spans="1:7">
      <c r="A36" s="34"/>
      <c r="B36" s="3">
        <v>10</v>
      </c>
      <c r="C36" s="3" t="s">
        <v>21</v>
      </c>
      <c r="D36" s="14">
        <f t="shared" si="2"/>
        <v>5877.851886912601</v>
      </c>
      <c r="E36" s="14">
        <f t="shared" si="3"/>
        <v>5597.9541780120007</v>
      </c>
      <c r="F36" s="14">
        <f>76.97*Оглавление!D22</f>
        <v>5331.3849314400004</v>
      </c>
      <c r="G36" s="4"/>
    </row>
    <row r="37" spans="1:7">
      <c r="A37" s="27" t="s">
        <v>23</v>
      </c>
      <c r="B37" s="40"/>
      <c r="C37" s="40"/>
      <c r="D37" s="40"/>
      <c r="E37" s="40"/>
      <c r="F37" s="41"/>
    </row>
    <row r="38" spans="1:7">
      <c r="A38" s="30" t="s">
        <v>26</v>
      </c>
      <c r="B38" s="25"/>
      <c r="C38" s="25"/>
      <c r="D38" s="25"/>
      <c r="E38" s="25"/>
      <c r="F38" s="26"/>
    </row>
    <row r="39" spans="1:7">
      <c r="A39" s="6" t="s">
        <v>16</v>
      </c>
      <c r="B39" s="6" t="s">
        <v>17</v>
      </c>
      <c r="C39" s="6" t="s">
        <v>3</v>
      </c>
      <c r="D39" s="6" t="s">
        <v>4</v>
      </c>
      <c r="E39" s="6" t="s">
        <v>190</v>
      </c>
      <c r="F39" s="6" t="s">
        <v>189</v>
      </c>
    </row>
    <row r="40" spans="1:7">
      <c r="A40" s="38" t="s">
        <v>24</v>
      </c>
      <c r="B40" s="5">
        <v>6</v>
      </c>
      <c r="C40" s="5" t="s">
        <v>20</v>
      </c>
      <c r="D40" s="14">
        <f>E40*1.05</f>
        <v>5450.7787040448011</v>
      </c>
      <c r="E40" s="14">
        <f>F40*1.05</f>
        <v>5191.2178133760008</v>
      </c>
      <c r="F40" s="14">
        <f>83.84*Оглавление!D21</f>
        <v>4944.0169651200003</v>
      </c>
    </row>
    <row r="41" spans="1:7">
      <c r="A41" s="33"/>
      <c r="B41" s="5">
        <v>8</v>
      </c>
      <c r="C41" s="5" t="s">
        <v>20</v>
      </c>
      <c r="D41" s="14">
        <f t="shared" ref="D41:D45" si="4">E41*1.05</f>
        <v>6828.4266136191018</v>
      </c>
      <c r="E41" s="14">
        <f t="shared" ref="E41:E45" si="5">F41*1.05</f>
        <v>6503.2634415420016</v>
      </c>
      <c r="F41" s="14">
        <f>105.03*Оглавление!D21</f>
        <v>6193.5842300400009</v>
      </c>
    </row>
    <row r="42" spans="1:7">
      <c r="A42" s="33"/>
      <c r="B42" s="5">
        <v>8</v>
      </c>
      <c r="C42" s="5" t="s">
        <v>21</v>
      </c>
      <c r="D42" s="14">
        <f t="shared" si="4"/>
        <v>8886.7717206093021</v>
      </c>
      <c r="E42" s="14">
        <f t="shared" si="5"/>
        <v>8463.5921148660018</v>
      </c>
      <c r="F42" s="14">
        <f>136.69*Оглавление!D21</f>
        <v>8060.563918920001</v>
      </c>
    </row>
    <row r="43" spans="1:7">
      <c r="A43" s="33"/>
      <c r="B43" s="5">
        <v>10</v>
      </c>
      <c r="C43" s="5" t="s">
        <v>20</v>
      </c>
      <c r="D43" s="14">
        <f t="shared" si="4"/>
        <v>8106.6030129693008</v>
      </c>
      <c r="E43" s="14">
        <f t="shared" si="5"/>
        <v>7720.5742980660007</v>
      </c>
      <c r="F43" s="14">
        <f>124.69*Оглавление!D21</f>
        <v>7352.9279029200006</v>
      </c>
    </row>
    <row r="44" spans="1:7">
      <c r="A44" s="34"/>
      <c r="B44" s="5">
        <v>10</v>
      </c>
      <c r="C44" s="5" t="s">
        <v>21</v>
      </c>
      <c r="D44" s="14">
        <f t="shared" si="4"/>
        <v>10593.390768571802</v>
      </c>
      <c r="E44" s="14">
        <f t="shared" si="5"/>
        <v>10088.943589116001</v>
      </c>
      <c r="F44" s="14">
        <f>162.94*Оглавление!D21</f>
        <v>9608.5177039200007</v>
      </c>
    </row>
    <row r="45" spans="1:7" ht="30">
      <c r="A45" s="5" t="s">
        <v>25</v>
      </c>
      <c r="B45" s="5">
        <v>3</v>
      </c>
      <c r="C45" s="5" t="s">
        <v>27</v>
      </c>
      <c r="D45" s="14">
        <f t="shared" si="4"/>
        <v>2425.0243995810001</v>
      </c>
      <c r="E45" s="14">
        <f t="shared" si="5"/>
        <v>2309.54704722</v>
      </c>
      <c r="F45" s="14">
        <f>37.3*Оглавление!D21</f>
        <v>2199.5686163999999</v>
      </c>
    </row>
    <row r="47" spans="1:7">
      <c r="A47" s="22"/>
      <c r="B47" s="22"/>
      <c r="C47" s="22"/>
      <c r="D47" s="22"/>
      <c r="E47" s="22"/>
      <c r="F47" s="22"/>
      <c r="G47" s="22"/>
    </row>
    <row r="48" spans="1:7">
      <c r="A48" s="22"/>
      <c r="B48" s="22"/>
      <c r="C48" s="22"/>
      <c r="D48" s="22"/>
      <c r="E48" s="22"/>
      <c r="F48" s="22"/>
      <c r="G48" s="22"/>
    </row>
  </sheetData>
  <mergeCells count="18">
    <mergeCell ref="A1:F1"/>
    <mergeCell ref="A2:F2"/>
    <mergeCell ref="A3:F3"/>
    <mergeCell ref="A4:F4"/>
    <mergeCell ref="A5:F5"/>
    <mergeCell ref="A47:G48"/>
    <mergeCell ref="A38:F38"/>
    <mergeCell ref="A40:A44"/>
    <mergeCell ref="A6:F6"/>
    <mergeCell ref="A13:A27"/>
    <mergeCell ref="A37:F37"/>
    <mergeCell ref="A30:A36"/>
    <mergeCell ref="A29:F29"/>
    <mergeCell ref="A8:F8"/>
    <mergeCell ref="A9:F9"/>
    <mergeCell ref="A10:F10"/>
    <mergeCell ref="A11:F11"/>
    <mergeCell ref="A7:F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2"/>
  <sheetViews>
    <sheetView topLeftCell="A7" workbookViewId="0">
      <selection activeCell="B27" sqref="B27"/>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8">
      <c r="A5" s="20" t="s">
        <v>125</v>
      </c>
      <c r="B5" s="20"/>
      <c r="C5" s="20"/>
      <c r="D5" s="20"/>
      <c r="E5" s="20"/>
      <c r="F5" s="20"/>
    </row>
    <row r="6" spans="1:6" ht="15.75">
      <c r="A6" s="23" t="s">
        <v>112</v>
      </c>
      <c r="B6" s="23"/>
      <c r="C6" s="23"/>
      <c r="D6" s="23"/>
      <c r="E6" s="23"/>
      <c r="F6" s="23"/>
    </row>
    <row r="7" spans="1:6" ht="18.75">
      <c r="A7" s="24" t="s">
        <v>11</v>
      </c>
      <c r="B7" s="47"/>
      <c r="C7" s="47"/>
      <c r="D7" s="47"/>
      <c r="E7" s="47"/>
      <c r="F7" s="48"/>
    </row>
    <row r="8" spans="1:6">
      <c r="A8" s="49" t="s">
        <v>28</v>
      </c>
      <c r="B8" s="50"/>
      <c r="C8" s="50"/>
      <c r="D8" s="50"/>
      <c r="E8" s="50"/>
      <c r="F8" s="51"/>
    </row>
    <row r="9" spans="1:6" ht="93" customHeight="1">
      <c r="A9" s="52" t="s">
        <v>29</v>
      </c>
      <c r="B9" s="53"/>
      <c r="C9" s="53"/>
      <c r="D9" s="53"/>
      <c r="E9" s="53"/>
      <c r="F9" s="54"/>
    </row>
    <row r="10" spans="1:6" ht="16.5" customHeight="1">
      <c r="A10" s="55" t="s">
        <v>30</v>
      </c>
      <c r="B10" s="42"/>
      <c r="C10" s="42"/>
      <c r="D10" s="42"/>
      <c r="E10" s="42"/>
      <c r="F10" s="43"/>
    </row>
    <row r="11" spans="1:6" ht="75" customHeight="1">
      <c r="A11" s="52" t="s">
        <v>31</v>
      </c>
      <c r="B11" s="53"/>
      <c r="C11" s="53"/>
      <c r="D11" s="53"/>
      <c r="E11" s="53"/>
      <c r="F11" s="54"/>
    </row>
    <row r="12" spans="1:6">
      <c r="A12" s="6" t="s">
        <v>16</v>
      </c>
      <c r="B12" s="6" t="s">
        <v>17</v>
      </c>
      <c r="C12" s="6" t="s">
        <v>3</v>
      </c>
      <c r="D12" s="6" t="s">
        <v>4</v>
      </c>
      <c r="E12" s="6" t="s">
        <v>190</v>
      </c>
      <c r="F12" s="6" t="s">
        <v>189</v>
      </c>
    </row>
    <row r="13" spans="1:6">
      <c r="A13" s="38" t="s">
        <v>24</v>
      </c>
      <c r="B13" s="5">
        <v>0.8</v>
      </c>
      <c r="C13" s="5" t="s">
        <v>8</v>
      </c>
      <c r="D13" s="14">
        <f>E13*1.05</f>
        <v>827.62897068810014</v>
      </c>
      <c r="E13" s="14">
        <f>F13*1.05</f>
        <v>788.21806732200014</v>
      </c>
      <c r="F13" s="14">
        <f>12.73*Оглавление!D21</f>
        <v>750.68387364000012</v>
      </c>
    </row>
    <row r="14" spans="1:6">
      <c r="A14" s="33"/>
      <c r="B14" s="5">
        <v>0.8</v>
      </c>
      <c r="C14" s="5" t="s">
        <v>9</v>
      </c>
      <c r="D14" s="14">
        <f t="shared" ref="D14:D15" si="0">E14*1.05</f>
        <v>1098.737596593</v>
      </c>
      <c r="E14" s="14">
        <f t="shared" ref="E14:E15" si="1">F14*1.05</f>
        <v>1046.4167586599999</v>
      </c>
      <c r="F14" s="14">
        <f>16.9*Оглавление!D21</f>
        <v>996.58738919999996</v>
      </c>
    </row>
    <row r="15" spans="1:6">
      <c r="A15" s="34"/>
      <c r="B15" s="5">
        <v>1.4</v>
      </c>
      <c r="C15" s="5" t="s">
        <v>8</v>
      </c>
      <c r="D15" s="14">
        <f t="shared" si="0"/>
        <v>1653.9576601968006</v>
      </c>
      <c r="E15" s="14">
        <f t="shared" si="1"/>
        <v>1575.1977716160004</v>
      </c>
      <c r="F15" s="14">
        <f>25.44*Оглавление!D21</f>
        <v>1500.1883539200003</v>
      </c>
    </row>
    <row r="16" spans="1:6">
      <c r="A16" s="55" t="s">
        <v>32</v>
      </c>
      <c r="B16" s="42"/>
      <c r="C16" s="42"/>
      <c r="D16" s="42"/>
      <c r="E16" s="42"/>
      <c r="F16" s="43"/>
    </row>
    <row r="17" spans="1:6" ht="45" customHeight="1">
      <c r="A17" s="52" t="s">
        <v>33</v>
      </c>
      <c r="B17" s="53"/>
      <c r="C17" s="53"/>
      <c r="D17" s="53"/>
      <c r="E17" s="53"/>
      <c r="F17" s="54"/>
    </row>
    <row r="18" spans="1:6">
      <c r="A18" s="6" t="s">
        <v>16</v>
      </c>
      <c r="B18" s="6" t="s">
        <v>17</v>
      </c>
      <c r="C18" s="6" t="s">
        <v>3</v>
      </c>
      <c r="D18" s="6" t="s">
        <v>4</v>
      </c>
      <c r="E18" s="6" t="s">
        <v>5</v>
      </c>
      <c r="F18" s="6" t="s">
        <v>6</v>
      </c>
    </row>
    <row r="19" spans="1:6">
      <c r="A19" s="38" t="s">
        <v>24</v>
      </c>
      <c r="B19" s="5">
        <v>0.8</v>
      </c>
      <c r="C19" s="5" t="s">
        <v>8</v>
      </c>
      <c r="D19" s="14">
        <f>E19*1.05</f>
        <v>818.52700243230004</v>
      </c>
      <c r="E19" s="14">
        <f>F19*1.05</f>
        <v>779.54952612600005</v>
      </c>
      <c r="F19" s="14">
        <f>12.59*Оглавление!D21</f>
        <v>742.42812012000002</v>
      </c>
    </row>
    <row r="20" spans="1:6">
      <c r="A20" s="34"/>
      <c r="B20" s="5">
        <v>1.4</v>
      </c>
      <c r="C20" s="5" t="s">
        <v>8</v>
      </c>
      <c r="D20" s="14">
        <f>E20*1.05</f>
        <v>1521.3289798980002</v>
      </c>
      <c r="E20" s="14">
        <f>F20*1.05</f>
        <v>1448.8847427600001</v>
      </c>
      <c r="F20" s="14">
        <f>23.4*Оглавление!D21</f>
        <v>1379.8902312</v>
      </c>
    </row>
    <row r="21" spans="1:6">
      <c r="A21" s="49" t="s">
        <v>34</v>
      </c>
      <c r="B21" s="50"/>
      <c r="C21" s="50"/>
      <c r="D21" s="50"/>
      <c r="E21" s="50"/>
      <c r="F21" s="51"/>
    </row>
    <row r="22" spans="1:6" ht="45.75" customHeight="1">
      <c r="A22" s="52" t="s">
        <v>35</v>
      </c>
      <c r="B22" s="53"/>
      <c r="C22" s="53"/>
      <c r="D22" s="53"/>
      <c r="E22" s="53"/>
      <c r="F22" s="54"/>
    </row>
  </sheetData>
  <mergeCells count="17">
    <mergeCell ref="A19:A20"/>
    <mergeCell ref="A21:F21"/>
    <mergeCell ref="A22:F22"/>
    <mergeCell ref="A6:F6"/>
    <mergeCell ref="A8:F8"/>
    <mergeCell ref="A9:F9"/>
    <mergeCell ref="A10:F10"/>
    <mergeCell ref="A11:F11"/>
    <mergeCell ref="A7:F7"/>
    <mergeCell ref="A13:A15"/>
    <mergeCell ref="A16:F16"/>
    <mergeCell ref="A17:F17"/>
    <mergeCell ref="A1:F1"/>
    <mergeCell ref="A2:F2"/>
    <mergeCell ref="A3:F3"/>
    <mergeCell ref="A4:F4"/>
    <mergeCell ref="A5:F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2"/>
  <sheetViews>
    <sheetView workbookViewId="0">
      <selection activeCell="A30" sqref="A30:XFD50"/>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8">
      <c r="A5" s="20" t="s">
        <v>125</v>
      </c>
      <c r="B5" s="20"/>
      <c r="C5" s="20"/>
      <c r="D5" s="20"/>
      <c r="E5" s="20"/>
      <c r="F5" s="20"/>
    </row>
    <row r="6" spans="1:6" ht="15.75">
      <c r="A6" s="23" t="s">
        <v>112</v>
      </c>
      <c r="B6" s="23"/>
      <c r="C6" s="23"/>
      <c r="D6" s="23"/>
      <c r="E6" s="23"/>
      <c r="F6" s="23"/>
    </row>
    <row r="7" spans="1:6" ht="18.75">
      <c r="A7" s="56" t="s">
        <v>37</v>
      </c>
      <c r="B7" s="57"/>
      <c r="C7" s="57"/>
      <c r="D7" s="57"/>
      <c r="E7" s="57"/>
      <c r="F7" s="58"/>
    </row>
    <row r="8" spans="1:6" ht="45" customHeight="1">
      <c r="A8" s="52" t="s">
        <v>40</v>
      </c>
      <c r="B8" s="53"/>
      <c r="C8" s="53"/>
      <c r="D8" s="53"/>
      <c r="E8" s="53"/>
      <c r="F8" s="54"/>
    </row>
    <row r="9" spans="1:6">
      <c r="A9" s="49" t="s">
        <v>38</v>
      </c>
      <c r="B9" s="50"/>
      <c r="C9" s="50"/>
      <c r="D9" s="50"/>
      <c r="E9" s="50"/>
      <c r="F9" s="51"/>
    </row>
    <row r="10" spans="1:6" ht="45.75" customHeight="1">
      <c r="A10" s="52" t="s">
        <v>39</v>
      </c>
      <c r="B10" s="53"/>
      <c r="C10" s="53"/>
      <c r="D10" s="53"/>
      <c r="E10" s="53"/>
      <c r="F10" s="54"/>
    </row>
    <row r="11" spans="1:6">
      <c r="A11" s="55" t="s">
        <v>41</v>
      </c>
      <c r="B11" s="42"/>
      <c r="C11" s="42"/>
      <c r="D11" s="42"/>
      <c r="E11" s="42"/>
      <c r="F11" s="43"/>
    </row>
    <row r="12" spans="1:6">
      <c r="A12" s="52" t="s">
        <v>42</v>
      </c>
      <c r="B12" s="53"/>
      <c r="C12" s="53"/>
      <c r="D12" s="53"/>
      <c r="E12" s="53"/>
      <c r="F12" s="54"/>
    </row>
    <row r="13" spans="1:6">
      <c r="A13" s="6" t="s">
        <v>45</v>
      </c>
      <c r="B13" s="6" t="s">
        <v>17</v>
      </c>
      <c r="C13" s="6" t="s">
        <v>3</v>
      </c>
      <c r="D13" s="6" t="s">
        <v>4</v>
      </c>
      <c r="E13" s="6" t="s">
        <v>190</v>
      </c>
      <c r="F13" s="6" t="s">
        <v>189</v>
      </c>
    </row>
    <row r="14" spans="1:6">
      <c r="A14" s="5" t="s">
        <v>36</v>
      </c>
      <c r="B14" s="5">
        <v>3</v>
      </c>
      <c r="C14" s="5" t="s">
        <v>21</v>
      </c>
      <c r="D14" s="14">
        <f>E14*1.05</f>
        <v>9172.8335800773038</v>
      </c>
      <c r="E14" s="14">
        <f>F14*1.05</f>
        <v>8736.0319810260025</v>
      </c>
      <c r="F14" s="14">
        <f>141.09*Оглавление!D21</f>
        <v>8320.0304581200016</v>
      </c>
    </row>
    <row r="15" spans="1:6">
      <c r="A15" s="5" t="s">
        <v>36</v>
      </c>
      <c r="B15" s="5">
        <v>4</v>
      </c>
      <c r="C15" s="5" t="s">
        <v>21</v>
      </c>
      <c r="D15" s="14">
        <f t="shared" ref="D15:D24" si="0">E15*1.05</f>
        <v>12230.444773436402</v>
      </c>
      <c r="E15" s="14">
        <f>F15*1.05</f>
        <v>11648.042641368002</v>
      </c>
      <c r="F15" s="14">
        <f>188.12*Оглавление!D21</f>
        <v>11093.373944160001</v>
      </c>
    </row>
    <row r="16" spans="1:6">
      <c r="A16" s="5" t="s">
        <v>36</v>
      </c>
      <c r="B16" s="5">
        <v>5</v>
      </c>
      <c r="C16" s="5" t="s">
        <v>21</v>
      </c>
      <c r="D16" s="14">
        <f t="shared" si="0"/>
        <v>15288.055966795504</v>
      </c>
      <c r="E16" s="14">
        <f t="shared" ref="E16:E24" si="1">F16*1.05</f>
        <v>14560.053301710002</v>
      </c>
      <c r="F16" s="14">
        <f>235.15*Оглавление!D21</f>
        <v>13866.717430200002</v>
      </c>
    </row>
    <row r="17" spans="1:7">
      <c r="A17" s="5" t="s">
        <v>36</v>
      </c>
      <c r="B17" s="5">
        <v>6</v>
      </c>
      <c r="C17" s="5" t="s">
        <v>21</v>
      </c>
      <c r="D17" s="14">
        <f t="shared" si="0"/>
        <v>18345.667160154608</v>
      </c>
      <c r="E17" s="14">
        <f t="shared" si="1"/>
        <v>17472.063962052005</v>
      </c>
      <c r="F17" s="14">
        <f>282.18*Оглавление!D21</f>
        <v>16640.060916240003</v>
      </c>
    </row>
    <row r="18" spans="1:7">
      <c r="A18" s="5" t="s">
        <v>36</v>
      </c>
      <c r="B18" s="5">
        <v>8</v>
      </c>
      <c r="C18" s="5" t="s">
        <v>122</v>
      </c>
      <c r="D18" s="14">
        <f t="shared" si="0"/>
        <v>25117.531542469802</v>
      </c>
      <c r="E18" s="14">
        <f t="shared" si="1"/>
        <v>23921.458611876002</v>
      </c>
      <c r="F18" s="14">
        <f>386.34*Оглавление!D21</f>
        <v>22782.341535120002</v>
      </c>
    </row>
    <row r="19" spans="1:7">
      <c r="A19" s="5" t="s">
        <v>36</v>
      </c>
      <c r="B19" s="5">
        <v>10</v>
      </c>
      <c r="C19" s="5" t="s">
        <v>122</v>
      </c>
      <c r="D19" s="14">
        <f t="shared" si="0"/>
        <v>31499.961711554704</v>
      </c>
      <c r="E19" s="14">
        <f t="shared" si="1"/>
        <v>29999.963534814004</v>
      </c>
      <c r="F19" s="14">
        <f>484.51*Оглавление!D21</f>
        <v>28571.393842680001</v>
      </c>
    </row>
    <row r="20" spans="1:7">
      <c r="A20" s="5" t="s">
        <v>36</v>
      </c>
      <c r="B20" s="5">
        <v>12</v>
      </c>
      <c r="C20" s="5" t="s">
        <v>122</v>
      </c>
      <c r="D20" s="14">
        <f t="shared" si="0"/>
        <v>37675.647173115009</v>
      </c>
      <c r="E20" s="14">
        <f t="shared" si="1"/>
        <v>35881.568736300003</v>
      </c>
      <c r="F20" s="14">
        <f>579.5*Оглавление!D21</f>
        <v>34172.922606</v>
      </c>
    </row>
    <row r="21" spans="1:7">
      <c r="A21" s="5" t="s">
        <v>36</v>
      </c>
      <c r="B21" s="5">
        <v>15</v>
      </c>
      <c r="C21" s="5" t="s">
        <v>123</v>
      </c>
      <c r="D21" s="14">
        <f t="shared" si="0"/>
        <v>46706.099964048008</v>
      </c>
      <c r="E21" s="14">
        <f t="shared" si="1"/>
        <v>44481.999965760006</v>
      </c>
      <c r="F21" s="14">
        <f>718.4*Оглавление!D21</f>
        <v>42363.809491200002</v>
      </c>
    </row>
    <row r="22" spans="1:7">
      <c r="A22" s="5" t="s">
        <v>43</v>
      </c>
      <c r="B22" s="5">
        <v>3</v>
      </c>
      <c r="C22" s="5" t="s">
        <v>21</v>
      </c>
      <c r="D22" s="14">
        <f t="shared" si="0"/>
        <v>9809.3212173936008</v>
      </c>
      <c r="E22" s="14">
        <f t="shared" si="1"/>
        <v>9342.2106832320005</v>
      </c>
      <c r="F22" s="14">
        <f>150.88*Оглавление!D21</f>
        <v>8897.3435078399998</v>
      </c>
    </row>
    <row r="23" spans="1:7">
      <c r="A23" s="5" t="s">
        <v>43</v>
      </c>
      <c r="B23" s="5">
        <v>4</v>
      </c>
      <c r="C23" s="5" t="s">
        <v>21</v>
      </c>
      <c r="D23" s="14">
        <f t="shared" si="0"/>
        <v>12861.731286035103</v>
      </c>
      <c r="E23" s="14">
        <f t="shared" si="1"/>
        <v>12249.267891462003</v>
      </c>
      <c r="F23" s="14">
        <f>197.83*Оглавление!D21</f>
        <v>11665.969420440002</v>
      </c>
    </row>
    <row r="24" spans="1:7">
      <c r="A24" s="5" t="s">
        <v>44</v>
      </c>
      <c r="B24" s="5">
        <v>3</v>
      </c>
      <c r="C24" s="5" t="s">
        <v>21</v>
      </c>
      <c r="D24" s="14">
        <f t="shared" si="0"/>
        <v>10231.262460108903</v>
      </c>
      <c r="E24" s="14">
        <f t="shared" si="1"/>
        <v>9744.0594858180029</v>
      </c>
      <c r="F24" s="14">
        <f>157.37*Оглавление!D21</f>
        <v>9280.0566531600016</v>
      </c>
    </row>
    <row r="25" spans="1:7">
      <c r="A25" s="55" t="s">
        <v>46</v>
      </c>
      <c r="B25" s="42"/>
      <c r="C25" s="42"/>
      <c r="D25" s="42"/>
      <c r="E25" s="42"/>
      <c r="F25" s="43"/>
    </row>
    <row r="26" spans="1:7" ht="58.5" customHeight="1">
      <c r="A26" s="52" t="s">
        <v>47</v>
      </c>
      <c r="B26" s="53"/>
      <c r="C26" s="53"/>
      <c r="D26" s="53"/>
      <c r="E26" s="53"/>
      <c r="F26" s="54"/>
    </row>
    <row r="27" spans="1:7">
      <c r="A27" s="6" t="s">
        <v>45</v>
      </c>
      <c r="B27" s="6" t="s">
        <v>17</v>
      </c>
      <c r="C27" s="6" t="s">
        <v>3</v>
      </c>
      <c r="D27" s="6" t="s">
        <v>4</v>
      </c>
      <c r="E27" s="6" t="s">
        <v>190</v>
      </c>
      <c r="F27" s="6" t="s">
        <v>189</v>
      </c>
    </row>
    <row r="28" spans="1:7">
      <c r="A28" s="5" t="s">
        <v>48</v>
      </c>
      <c r="B28" s="5">
        <v>3</v>
      </c>
      <c r="C28" s="5" t="s">
        <v>49</v>
      </c>
      <c r="D28" s="14">
        <f>E28*1.05</f>
        <v>9319.1152127598016</v>
      </c>
      <c r="E28" s="14">
        <f>F28*1.05</f>
        <v>8875.3478216760013</v>
      </c>
      <c r="F28" s="14">
        <f>143.34*Оглавление!D21</f>
        <v>8452.7122111200006</v>
      </c>
    </row>
    <row r="29" spans="1:7">
      <c r="A29" s="5" t="s">
        <v>48</v>
      </c>
      <c r="B29" s="5">
        <v>4</v>
      </c>
      <c r="C29" s="5" t="s">
        <v>49</v>
      </c>
      <c r="D29" s="14">
        <f>E29*1.05</f>
        <v>12426.787231525801</v>
      </c>
      <c r="E29" s="14">
        <f>F29*1.05</f>
        <v>11835.035458596001</v>
      </c>
      <c r="F29" s="14">
        <f>191.14*Оглавление!D21</f>
        <v>11271.46234152</v>
      </c>
    </row>
    <row r="31" spans="1:7">
      <c r="A31" s="22"/>
      <c r="B31" s="22"/>
      <c r="C31" s="22"/>
      <c r="D31" s="22"/>
      <c r="E31" s="22"/>
      <c r="F31" s="22"/>
      <c r="G31" s="22"/>
    </row>
    <row r="32" spans="1:7">
      <c r="A32" s="22"/>
      <c r="B32" s="22"/>
      <c r="C32" s="22"/>
      <c r="D32" s="22"/>
      <c r="E32" s="22"/>
      <c r="F32" s="22"/>
      <c r="G32" s="22"/>
    </row>
  </sheetData>
  <mergeCells count="15">
    <mergeCell ref="A31:G32"/>
    <mergeCell ref="A6:F6"/>
    <mergeCell ref="A1:F1"/>
    <mergeCell ref="A2:F2"/>
    <mergeCell ref="A3:F3"/>
    <mergeCell ref="A4:F4"/>
    <mergeCell ref="A5:F5"/>
    <mergeCell ref="A7:F7"/>
    <mergeCell ref="A8:F8"/>
    <mergeCell ref="A9:F9"/>
    <mergeCell ref="A10:F10"/>
    <mergeCell ref="A11:F11"/>
    <mergeCell ref="A12:F12"/>
    <mergeCell ref="A25:F25"/>
    <mergeCell ref="A26:F2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66"/>
  <sheetViews>
    <sheetView workbookViewId="0">
      <selection activeCell="G1" sqref="G1"/>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8">
      <c r="A5" s="20" t="s">
        <v>125</v>
      </c>
      <c r="B5" s="20"/>
      <c r="C5" s="20"/>
      <c r="D5" s="20"/>
      <c r="E5" s="20"/>
      <c r="F5" s="20"/>
    </row>
    <row r="6" spans="1:6" ht="15.75">
      <c r="A6" s="23" t="s">
        <v>112</v>
      </c>
      <c r="B6" s="23"/>
      <c r="C6" s="23"/>
      <c r="D6" s="23"/>
      <c r="E6" s="23"/>
      <c r="F6" s="23"/>
    </row>
    <row r="7" spans="1:6" ht="18.75">
      <c r="A7" s="56" t="s">
        <v>51</v>
      </c>
      <c r="B7" s="57"/>
      <c r="C7" s="57"/>
      <c r="D7" s="57"/>
      <c r="E7" s="57"/>
      <c r="F7" s="58"/>
    </row>
    <row r="8" spans="1:6">
      <c r="A8" s="49" t="s">
        <v>52</v>
      </c>
      <c r="B8" s="50"/>
      <c r="C8" s="50"/>
      <c r="D8" s="50"/>
      <c r="E8" s="50"/>
      <c r="F8" s="51"/>
    </row>
    <row r="9" spans="1:6" ht="60" customHeight="1">
      <c r="A9" s="52" t="s">
        <v>53</v>
      </c>
      <c r="B9" s="53"/>
      <c r="C9" s="53"/>
      <c r="D9" s="53"/>
      <c r="E9" s="53"/>
      <c r="F9" s="54"/>
    </row>
    <row r="10" spans="1:6">
      <c r="A10" s="55" t="s">
        <v>59</v>
      </c>
      <c r="B10" s="42"/>
      <c r="C10" s="42"/>
      <c r="D10" s="42"/>
      <c r="E10" s="42"/>
      <c r="F10" s="43"/>
    </row>
    <row r="11" spans="1:6">
      <c r="A11" s="6" t="s">
        <v>16</v>
      </c>
      <c r="B11" s="6" t="s">
        <v>17</v>
      </c>
      <c r="C11" s="6" t="s">
        <v>3</v>
      </c>
      <c r="D11" s="6" t="s">
        <v>4</v>
      </c>
      <c r="E11" s="6" t="s">
        <v>190</v>
      </c>
      <c r="F11" s="6" t="s">
        <v>189</v>
      </c>
    </row>
    <row r="12" spans="1:6">
      <c r="A12" s="5" t="s">
        <v>36</v>
      </c>
      <c r="B12" s="5">
        <v>1</v>
      </c>
      <c r="C12" s="5" t="s">
        <v>50</v>
      </c>
      <c r="D12" s="14">
        <f>E12*1.05</f>
        <v>3494.5056696375009</v>
      </c>
      <c r="E12" s="14">
        <f>F12*1.05</f>
        <v>3328.1006377500007</v>
      </c>
      <c r="F12" s="14">
        <f>53.75*Оглавление!D21</f>
        <v>3169.6196550000004</v>
      </c>
    </row>
    <row r="13" spans="1:6">
      <c r="A13" s="5" t="s">
        <v>36</v>
      </c>
      <c r="B13" s="5">
        <v>2</v>
      </c>
      <c r="C13" s="5" t="s">
        <v>50</v>
      </c>
      <c r="D13" s="14">
        <f t="shared" ref="D13:D27" si="0">E13*1.05</f>
        <v>6805.0215523899014</v>
      </c>
      <c r="E13" s="14">
        <f t="shared" ref="E13:E27" si="1">F13*1.05</f>
        <v>6480.9729070380008</v>
      </c>
      <c r="F13" s="14">
        <f>104.67*Оглавление!D21</f>
        <v>6172.3551495600004</v>
      </c>
    </row>
    <row r="14" spans="1:6">
      <c r="A14" s="5" t="s">
        <v>36</v>
      </c>
      <c r="B14" s="5">
        <v>3</v>
      </c>
      <c r="C14" s="5" t="s">
        <v>50</v>
      </c>
      <c r="D14" s="14">
        <f t="shared" si="0"/>
        <v>10207.207258290002</v>
      </c>
      <c r="E14" s="14">
        <f t="shared" si="1"/>
        <v>9721.1497698000021</v>
      </c>
      <c r="F14" s="14">
        <f>157*Оглавление!D21</f>
        <v>9258.2378760000011</v>
      </c>
    </row>
    <row r="15" spans="1:6">
      <c r="A15" s="5" t="s">
        <v>36</v>
      </c>
      <c r="B15" s="5">
        <v>4</v>
      </c>
      <c r="C15" s="5" t="s">
        <v>50</v>
      </c>
      <c r="D15" s="14">
        <f t="shared" si="0"/>
        <v>13609.392964190103</v>
      </c>
      <c r="E15" s="14">
        <f t="shared" si="1"/>
        <v>12961.326632562002</v>
      </c>
      <c r="F15" s="14">
        <f>209.33*Оглавление!D21</f>
        <v>12344.120602440002</v>
      </c>
    </row>
    <row r="16" spans="1:6">
      <c r="A16" s="5" t="s">
        <v>36</v>
      </c>
      <c r="B16" s="5">
        <v>5</v>
      </c>
      <c r="C16" s="5" t="s">
        <v>50</v>
      </c>
      <c r="D16" s="14">
        <f t="shared" si="0"/>
        <v>17012.228810679906</v>
      </c>
      <c r="E16" s="14">
        <f t="shared" si="1"/>
        <v>16202.122676838004</v>
      </c>
      <c r="F16" s="14">
        <f>261.67*Оглавление!D21</f>
        <v>15430.593025560003</v>
      </c>
    </row>
    <row r="17" spans="1:6">
      <c r="A17" s="5" t="s">
        <v>36</v>
      </c>
      <c r="B17" s="5">
        <v>6</v>
      </c>
      <c r="C17" s="5" t="s">
        <v>50</v>
      </c>
      <c r="D17" s="14">
        <f t="shared" si="0"/>
        <v>20414.414516580004</v>
      </c>
      <c r="E17" s="14">
        <f t="shared" si="1"/>
        <v>19442.299539600004</v>
      </c>
      <c r="F17" s="14">
        <f>314*Оглавление!D21</f>
        <v>18516.475752000002</v>
      </c>
    </row>
    <row r="18" spans="1:6">
      <c r="A18" s="5" t="s">
        <v>36</v>
      </c>
      <c r="B18" s="5">
        <v>8</v>
      </c>
      <c r="C18" s="5" t="s">
        <v>50</v>
      </c>
      <c r="D18" s="14">
        <f t="shared" si="0"/>
        <v>27219.436068969902</v>
      </c>
      <c r="E18" s="14">
        <f t="shared" si="1"/>
        <v>25923.272446638002</v>
      </c>
      <c r="F18" s="14">
        <f>418.67*Оглавление!D21</f>
        <v>24688.830901560003</v>
      </c>
    </row>
    <row r="19" spans="1:6">
      <c r="A19" s="5" t="s">
        <v>36</v>
      </c>
      <c r="B19" s="5">
        <v>10</v>
      </c>
      <c r="C19" s="5" t="s">
        <v>50</v>
      </c>
      <c r="D19" s="14">
        <f t="shared" si="0"/>
        <v>34025.107761949512</v>
      </c>
      <c r="E19" s="14">
        <f t="shared" si="1"/>
        <v>32404.864535190009</v>
      </c>
      <c r="F19" s="14">
        <f>523.35*Оглавление!D21</f>
        <v>30861.775747800006</v>
      </c>
    </row>
    <row r="20" spans="1:6">
      <c r="A20" s="5" t="s">
        <v>54</v>
      </c>
      <c r="B20" s="5" t="s">
        <v>56</v>
      </c>
      <c r="C20" s="5" t="s">
        <v>50</v>
      </c>
      <c r="D20" s="14">
        <f t="shared" si="0"/>
        <v>7131.3921284193011</v>
      </c>
      <c r="E20" s="14">
        <f t="shared" si="1"/>
        <v>6791.8020270660008</v>
      </c>
      <c r="F20" s="14">
        <f>109.69*Оглавление!D21</f>
        <v>6468.3828829200002</v>
      </c>
    </row>
    <row r="21" spans="1:6">
      <c r="A21" s="5" t="s">
        <v>54</v>
      </c>
      <c r="B21" s="5" t="s">
        <v>57</v>
      </c>
      <c r="C21" s="5" t="s">
        <v>50</v>
      </c>
      <c r="D21" s="14">
        <f t="shared" si="0"/>
        <v>10696.763122334103</v>
      </c>
      <c r="E21" s="14">
        <f t="shared" si="1"/>
        <v>10187.393449842002</v>
      </c>
      <c r="F21" s="14">
        <f>164.53*Оглавление!D21</f>
        <v>9702.2794760400011</v>
      </c>
    </row>
    <row r="22" spans="1:6">
      <c r="A22" s="5" t="s">
        <v>54</v>
      </c>
      <c r="B22" s="5" t="s">
        <v>58</v>
      </c>
      <c r="C22" s="5" t="s">
        <v>50</v>
      </c>
      <c r="D22" s="14">
        <f t="shared" si="0"/>
        <v>14262.784256838602</v>
      </c>
      <c r="E22" s="14">
        <f t="shared" si="1"/>
        <v>13583.604054132002</v>
      </c>
      <c r="F22" s="14">
        <f>219.38*Оглавление!D21</f>
        <v>12936.76576584</v>
      </c>
    </row>
    <row r="23" spans="1:6">
      <c r="A23" s="5" t="s">
        <v>55</v>
      </c>
      <c r="B23" s="5">
        <v>2</v>
      </c>
      <c r="C23" s="5" t="s">
        <v>50</v>
      </c>
      <c r="D23" s="14">
        <f t="shared" si="0"/>
        <v>7131.3921284193011</v>
      </c>
      <c r="E23" s="14">
        <f t="shared" si="1"/>
        <v>6791.8020270660008</v>
      </c>
      <c r="F23" s="14">
        <f>109.69*Оглавление!D21</f>
        <v>6468.3828829200002</v>
      </c>
    </row>
    <row r="24" spans="1:6">
      <c r="A24" s="5" t="s">
        <v>55</v>
      </c>
      <c r="B24" s="5">
        <v>3</v>
      </c>
      <c r="C24" s="5" t="s">
        <v>50</v>
      </c>
      <c r="D24" s="14">
        <f t="shared" si="0"/>
        <v>10696.763122334103</v>
      </c>
      <c r="E24" s="14">
        <f t="shared" si="1"/>
        <v>10187.393449842002</v>
      </c>
      <c r="F24" s="14">
        <f>164.53*Оглавление!D21</f>
        <v>9702.2794760400011</v>
      </c>
    </row>
    <row r="25" spans="1:6">
      <c r="A25" s="5" t="s">
        <v>55</v>
      </c>
      <c r="B25" s="5">
        <v>4</v>
      </c>
      <c r="C25" s="5" t="s">
        <v>50</v>
      </c>
      <c r="D25" s="14">
        <f t="shared" si="0"/>
        <v>14262.784256838602</v>
      </c>
      <c r="E25" s="14">
        <f t="shared" si="1"/>
        <v>13583.604054132002</v>
      </c>
      <c r="F25" s="14">
        <f>219.38*Оглавление!D21</f>
        <v>12936.76576584</v>
      </c>
    </row>
    <row r="26" spans="1:6">
      <c r="A26" s="5" t="s">
        <v>55</v>
      </c>
      <c r="B26" s="5">
        <v>5</v>
      </c>
      <c r="C26" s="5" t="s">
        <v>50</v>
      </c>
      <c r="D26" s="14">
        <f t="shared" si="0"/>
        <v>17828.805391343107</v>
      </c>
      <c r="E26" s="14">
        <f t="shared" si="1"/>
        <v>16979.814658422005</v>
      </c>
      <c r="F26" s="14">
        <f>274.23*Оглавление!D21</f>
        <v>16171.252055640003</v>
      </c>
    </row>
    <row r="27" spans="1:6">
      <c r="A27" s="5" t="s">
        <v>55</v>
      </c>
      <c r="B27" s="5">
        <v>6</v>
      </c>
      <c r="C27" s="5" t="s">
        <v>50</v>
      </c>
      <c r="D27" s="14">
        <f t="shared" si="0"/>
        <v>21394.176385257902</v>
      </c>
      <c r="E27" s="14">
        <f t="shared" si="1"/>
        <v>20375.406081198002</v>
      </c>
      <c r="F27" s="14">
        <f>329.07*Оглавление!D21</f>
        <v>19405.148648760001</v>
      </c>
    </row>
    <row r="28" spans="1:6">
      <c r="A28" s="55" t="s">
        <v>60</v>
      </c>
      <c r="B28" s="42"/>
      <c r="C28" s="42"/>
      <c r="D28" s="42"/>
      <c r="E28" s="42"/>
      <c r="F28" s="43"/>
    </row>
    <row r="29" spans="1:6">
      <c r="A29" s="6" t="s">
        <v>16</v>
      </c>
      <c r="B29" s="6" t="s">
        <v>17</v>
      </c>
      <c r="C29" s="6" t="s">
        <v>3</v>
      </c>
      <c r="D29" s="6" t="s">
        <v>4</v>
      </c>
      <c r="E29" s="6" t="s">
        <v>190</v>
      </c>
      <c r="F29" s="6" t="s">
        <v>189</v>
      </c>
    </row>
    <row r="30" spans="1:6">
      <c r="A30" s="5" t="s">
        <v>36</v>
      </c>
      <c r="B30" s="5">
        <v>2</v>
      </c>
      <c r="C30" s="5" t="s">
        <v>50</v>
      </c>
      <c r="D30" s="14">
        <f>E30*1.05</f>
        <v>4514.7375000000002</v>
      </c>
      <c r="E30" s="14">
        <f>F30*1.05</f>
        <v>4299.75</v>
      </c>
      <c r="F30" s="14">
        <v>4095</v>
      </c>
    </row>
    <row r="31" spans="1:6">
      <c r="A31" s="5" t="s">
        <v>36</v>
      </c>
      <c r="B31" s="5">
        <v>3</v>
      </c>
      <c r="C31" s="5" t="s">
        <v>50</v>
      </c>
      <c r="D31" s="14">
        <f t="shared" ref="D31:D45" si="2">E31*1.05</f>
        <v>6835.5</v>
      </c>
      <c r="E31" s="14">
        <f>F31*1.05</f>
        <v>6510</v>
      </c>
      <c r="F31" s="14">
        <v>6200</v>
      </c>
    </row>
    <row r="32" spans="1:6">
      <c r="A32" s="5" t="s">
        <v>36</v>
      </c>
      <c r="B32" s="5">
        <v>4</v>
      </c>
      <c r="C32" s="5" t="s">
        <v>50</v>
      </c>
      <c r="D32" s="14">
        <f t="shared" si="2"/>
        <v>9040.5</v>
      </c>
      <c r="E32" s="14">
        <f t="shared" ref="E32:E45" si="3">F32*1.05</f>
        <v>8610</v>
      </c>
      <c r="F32" s="14">
        <v>8200</v>
      </c>
    </row>
    <row r="33" spans="1:6">
      <c r="A33" s="5" t="s">
        <v>36</v>
      </c>
      <c r="B33" s="5">
        <v>5</v>
      </c>
      <c r="C33" s="5" t="s">
        <v>50</v>
      </c>
      <c r="D33" s="14">
        <f t="shared" si="2"/>
        <v>11402.606250000001</v>
      </c>
      <c r="E33" s="14">
        <f t="shared" si="3"/>
        <v>10859.625</v>
      </c>
      <c r="F33" s="14">
        <v>10342.5</v>
      </c>
    </row>
    <row r="34" spans="1:6">
      <c r="A34" s="5" t="s">
        <v>36</v>
      </c>
      <c r="B34" s="5">
        <v>6</v>
      </c>
      <c r="C34" s="5" t="s">
        <v>50</v>
      </c>
      <c r="D34" s="14">
        <f t="shared" si="2"/>
        <v>13450.5</v>
      </c>
      <c r="E34" s="14">
        <f t="shared" si="3"/>
        <v>12810</v>
      </c>
      <c r="F34" s="14">
        <v>12200</v>
      </c>
    </row>
    <row r="35" spans="1:6">
      <c r="A35" s="5" t="s">
        <v>36</v>
      </c>
      <c r="B35" s="5">
        <v>8</v>
      </c>
      <c r="C35" s="5" t="s">
        <v>50</v>
      </c>
      <c r="D35" s="14">
        <f t="shared" si="2"/>
        <v>17970.75</v>
      </c>
      <c r="E35" s="14">
        <f t="shared" si="3"/>
        <v>17115</v>
      </c>
      <c r="F35" s="14">
        <v>16300</v>
      </c>
    </row>
    <row r="36" spans="1:6">
      <c r="A36" s="5" t="s">
        <v>36</v>
      </c>
      <c r="B36" s="5">
        <v>10</v>
      </c>
      <c r="C36" s="5" t="s">
        <v>50</v>
      </c>
      <c r="D36" s="14">
        <f t="shared" si="2"/>
        <v>22573.6875</v>
      </c>
      <c r="E36" s="14">
        <f t="shared" si="3"/>
        <v>21498.75</v>
      </c>
      <c r="F36" s="14">
        <v>20475</v>
      </c>
    </row>
    <row r="37" spans="1:6">
      <c r="A37" s="5" t="s">
        <v>36</v>
      </c>
      <c r="B37" s="5">
        <v>12</v>
      </c>
      <c r="C37" s="5" t="s">
        <v>50</v>
      </c>
      <c r="D37" s="14">
        <f t="shared" si="2"/>
        <v>27088.425000000003</v>
      </c>
      <c r="E37" s="14">
        <f t="shared" si="3"/>
        <v>25798.5</v>
      </c>
      <c r="F37" s="14">
        <v>24570</v>
      </c>
    </row>
    <row r="38" spans="1:6">
      <c r="A38" s="5" t="s">
        <v>62</v>
      </c>
      <c r="B38" s="5">
        <v>2</v>
      </c>
      <c r="C38" s="5" t="s">
        <v>50</v>
      </c>
      <c r="D38" s="14">
        <f t="shared" si="2"/>
        <v>4862.0250000000005</v>
      </c>
      <c r="E38" s="14">
        <f t="shared" si="3"/>
        <v>4630.5</v>
      </c>
      <c r="F38" s="14">
        <v>4410</v>
      </c>
    </row>
    <row r="39" spans="1:6">
      <c r="A39" s="5" t="s">
        <v>62</v>
      </c>
      <c r="B39" s="5">
        <v>3</v>
      </c>
      <c r="C39" s="5" t="s">
        <v>50</v>
      </c>
      <c r="D39" s="14">
        <f t="shared" si="2"/>
        <v>7293.0375000000004</v>
      </c>
      <c r="E39" s="14">
        <f t="shared" si="3"/>
        <v>6945.75</v>
      </c>
      <c r="F39" s="14">
        <v>6615</v>
      </c>
    </row>
    <row r="40" spans="1:6">
      <c r="A40" s="5" t="s">
        <v>62</v>
      </c>
      <c r="B40" s="5">
        <v>4</v>
      </c>
      <c r="C40" s="5" t="s">
        <v>50</v>
      </c>
      <c r="D40" s="14">
        <f t="shared" si="2"/>
        <v>9492.5249999999996</v>
      </c>
      <c r="E40" s="14">
        <f t="shared" si="3"/>
        <v>9040.5</v>
      </c>
      <c r="F40" s="14">
        <v>8610</v>
      </c>
    </row>
    <row r="41" spans="1:6">
      <c r="A41" s="5" t="s">
        <v>62</v>
      </c>
      <c r="B41" s="5">
        <v>5</v>
      </c>
      <c r="C41" s="5" t="s">
        <v>50</v>
      </c>
      <c r="D41" s="14">
        <f t="shared" si="2"/>
        <v>11923.5375</v>
      </c>
      <c r="E41" s="14">
        <f t="shared" si="3"/>
        <v>11355.75</v>
      </c>
      <c r="F41" s="14">
        <v>10815</v>
      </c>
    </row>
    <row r="42" spans="1:6">
      <c r="A42" s="5" t="s">
        <v>62</v>
      </c>
      <c r="B42" s="5">
        <v>6</v>
      </c>
      <c r="C42" s="5" t="s">
        <v>50</v>
      </c>
      <c r="D42" s="14">
        <f t="shared" si="2"/>
        <v>14123.025000000001</v>
      </c>
      <c r="E42" s="14">
        <f t="shared" si="3"/>
        <v>13450.5</v>
      </c>
      <c r="F42" s="14">
        <v>12810</v>
      </c>
    </row>
    <row r="43" spans="1:6">
      <c r="A43" s="5" t="s">
        <v>62</v>
      </c>
      <c r="B43" s="5">
        <v>8</v>
      </c>
      <c r="C43" s="5" t="s">
        <v>50</v>
      </c>
      <c r="D43" s="14">
        <f t="shared" si="2"/>
        <v>18753.525000000001</v>
      </c>
      <c r="E43" s="14">
        <f t="shared" si="3"/>
        <v>17860.5</v>
      </c>
      <c r="F43" s="14">
        <v>17010</v>
      </c>
    </row>
    <row r="44" spans="1:6">
      <c r="A44" s="5" t="s">
        <v>62</v>
      </c>
      <c r="B44" s="5">
        <v>10</v>
      </c>
      <c r="C44" s="5" t="s">
        <v>50</v>
      </c>
      <c r="D44" s="14">
        <f t="shared" si="2"/>
        <v>23731.3125</v>
      </c>
      <c r="E44" s="14">
        <f t="shared" si="3"/>
        <v>22601.25</v>
      </c>
      <c r="F44" s="14">
        <v>21525</v>
      </c>
    </row>
    <row r="45" spans="1:6">
      <c r="A45" s="5" t="s">
        <v>62</v>
      </c>
      <c r="B45" s="5">
        <v>12</v>
      </c>
      <c r="C45" s="5" t="s">
        <v>50</v>
      </c>
      <c r="D45" s="14">
        <f t="shared" si="2"/>
        <v>28477.575000000001</v>
      </c>
      <c r="E45" s="14">
        <f t="shared" si="3"/>
        <v>27121.5</v>
      </c>
      <c r="F45" s="14">
        <v>25830</v>
      </c>
    </row>
    <row r="46" spans="1:6">
      <c r="A46" s="55" t="s">
        <v>63</v>
      </c>
      <c r="B46" s="42"/>
      <c r="C46" s="42"/>
      <c r="D46" s="42"/>
      <c r="E46" s="42"/>
      <c r="F46" s="43"/>
    </row>
    <row r="47" spans="1:6">
      <c r="A47" s="6" t="s">
        <v>16</v>
      </c>
      <c r="B47" s="6" t="s">
        <v>17</v>
      </c>
      <c r="C47" s="6" t="s">
        <v>3</v>
      </c>
      <c r="D47" s="6" t="s">
        <v>4</v>
      </c>
      <c r="E47" s="6" t="s">
        <v>190</v>
      </c>
      <c r="F47" s="6" t="s">
        <v>189</v>
      </c>
    </row>
    <row r="48" spans="1:6">
      <c r="A48" s="5" t="s">
        <v>36</v>
      </c>
      <c r="B48" s="5">
        <v>2</v>
      </c>
      <c r="C48" s="5" t="s">
        <v>50</v>
      </c>
      <c r="D48" s="14">
        <f>E48*1.05</f>
        <v>5209.3125</v>
      </c>
      <c r="E48" s="14">
        <f>F48*1.05</f>
        <v>4961.25</v>
      </c>
      <c r="F48" s="14">
        <v>4725</v>
      </c>
    </row>
    <row r="49" spans="1:6">
      <c r="A49" s="5" t="s">
        <v>36</v>
      </c>
      <c r="B49" s="5">
        <v>3</v>
      </c>
      <c r="C49" s="5" t="s">
        <v>50</v>
      </c>
      <c r="D49" s="14">
        <f t="shared" ref="D49:D63" si="4">E49*1.05</f>
        <v>7871.85</v>
      </c>
      <c r="E49" s="14">
        <f t="shared" ref="E49:E63" si="5">F49*1.05</f>
        <v>7497</v>
      </c>
      <c r="F49" s="14">
        <v>7140</v>
      </c>
    </row>
    <row r="50" spans="1:6">
      <c r="A50" s="5" t="s">
        <v>36</v>
      </c>
      <c r="B50" s="5">
        <v>4</v>
      </c>
      <c r="C50" s="5" t="s">
        <v>50</v>
      </c>
      <c r="D50" s="14">
        <f t="shared" si="4"/>
        <v>10534.387500000001</v>
      </c>
      <c r="E50" s="14">
        <f t="shared" si="5"/>
        <v>10032.75</v>
      </c>
      <c r="F50" s="14">
        <v>9555</v>
      </c>
    </row>
    <row r="51" spans="1:6">
      <c r="A51" s="5" t="s">
        <v>36</v>
      </c>
      <c r="B51" s="5">
        <v>5</v>
      </c>
      <c r="C51" s="5" t="s">
        <v>50</v>
      </c>
      <c r="D51" s="14">
        <f t="shared" si="4"/>
        <v>13196.925000000001</v>
      </c>
      <c r="E51" s="14">
        <f t="shared" si="5"/>
        <v>12568.5</v>
      </c>
      <c r="F51" s="14">
        <v>11970</v>
      </c>
    </row>
    <row r="52" spans="1:6">
      <c r="A52" s="5" t="s">
        <v>36</v>
      </c>
      <c r="B52" s="5">
        <v>6</v>
      </c>
      <c r="C52" s="5" t="s">
        <v>50</v>
      </c>
      <c r="D52" s="14">
        <f t="shared" si="4"/>
        <v>15836.310000000001</v>
      </c>
      <c r="E52" s="14">
        <f t="shared" si="5"/>
        <v>15082.2</v>
      </c>
      <c r="F52" s="14">
        <v>14364</v>
      </c>
    </row>
    <row r="53" spans="1:6">
      <c r="A53" s="5" t="s">
        <v>36</v>
      </c>
      <c r="B53" s="5">
        <v>8</v>
      </c>
      <c r="C53" s="5" t="s">
        <v>50</v>
      </c>
      <c r="D53" s="14">
        <f t="shared" si="4"/>
        <v>21168</v>
      </c>
      <c r="E53" s="14">
        <f t="shared" si="5"/>
        <v>20160</v>
      </c>
      <c r="F53" s="14">
        <v>19200</v>
      </c>
    </row>
    <row r="54" spans="1:6">
      <c r="A54" s="5" t="s">
        <v>36</v>
      </c>
      <c r="B54" s="5">
        <v>10</v>
      </c>
      <c r="C54" s="5" t="s">
        <v>50</v>
      </c>
      <c r="D54" s="14">
        <f t="shared" si="4"/>
        <v>26393.850000000002</v>
      </c>
      <c r="E54" s="14">
        <f t="shared" si="5"/>
        <v>25137</v>
      </c>
      <c r="F54" s="14">
        <v>23940</v>
      </c>
    </row>
    <row r="55" spans="1:6">
      <c r="A55" s="5" t="s">
        <v>36</v>
      </c>
      <c r="B55" s="5">
        <v>12</v>
      </c>
      <c r="C55" s="5" t="s">
        <v>50</v>
      </c>
      <c r="D55" s="14">
        <f t="shared" si="4"/>
        <v>31718.925000000003</v>
      </c>
      <c r="E55" s="14">
        <f t="shared" si="5"/>
        <v>30208.5</v>
      </c>
      <c r="F55" s="14">
        <v>28770</v>
      </c>
    </row>
    <row r="56" spans="1:6">
      <c r="A56" s="5" t="s">
        <v>62</v>
      </c>
      <c r="B56" s="5">
        <v>2</v>
      </c>
      <c r="C56" s="5" t="s">
        <v>50</v>
      </c>
      <c r="D56" s="14">
        <f t="shared" si="4"/>
        <v>5470.9357500000006</v>
      </c>
      <c r="E56" s="14">
        <f t="shared" si="5"/>
        <v>5210.415</v>
      </c>
      <c r="F56" s="14">
        <v>4962.3</v>
      </c>
    </row>
    <row r="57" spans="1:6">
      <c r="A57" s="5" t="s">
        <v>62</v>
      </c>
      <c r="B57" s="5">
        <v>3</v>
      </c>
      <c r="C57" s="5" t="s">
        <v>50</v>
      </c>
      <c r="D57" s="14">
        <f t="shared" si="4"/>
        <v>8265.442500000001</v>
      </c>
      <c r="E57" s="14">
        <f t="shared" si="5"/>
        <v>7871.85</v>
      </c>
      <c r="F57" s="14">
        <v>7497</v>
      </c>
    </row>
    <row r="58" spans="1:6">
      <c r="A58" s="5" t="s">
        <v>62</v>
      </c>
      <c r="B58" s="5">
        <v>4</v>
      </c>
      <c r="C58" s="5" t="s">
        <v>50</v>
      </c>
      <c r="D58" s="14">
        <f t="shared" si="4"/>
        <v>11055.31875</v>
      </c>
      <c r="E58" s="14">
        <f t="shared" si="5"/>
        <v>10528.875</v>
      </c>
      <c r="F58" s="14">
        <v>10027.5</v>
      </c>
    </row>
    <row r="59" spans="1:6">
      <c r="A59" s="5" t="s">
        <v>62</v>
      </c>
      <c r="B59" s="5">
        <v>5</v>
      </c>
      <c r="C59" s="5" t="s">
        <v>50</v>
      </c>
      <c r="D59" s="14">
        <f t="shared" si="4"/>
        <v>13845.195000000002</v>
      </c>
      <c r="E59" s="14">
        <f t="shared" si="5"/>
        <v>13185.900000000001</v>
      </c>
      <c r="F59" s="14">
        <v>12558</v>
      </c>
    </row>
    <row r="60" spans="1:6">
      <c r="A60" s="5" t="s">
        <v>62</v>
      </c>
      <c r="B60" s="5">
        <v>6</v>
      </c>
      <c r="C60" s="5" t="s">
        <v>50</v>
      </c>
      <c r="D60" s="14">
        <f t="shared" si="4"/>
        <v>16630.440750000002</v>
      </c>
      <c r="E60" s="14">
        <f t="shared" si="5"/>
        <v>15838.514999999999</v>
      </c>
      <c r="F60" s="14">
        <v>15084.3</v>
      </c>
    </row>
    <row r="61" spans="1:6">
      <c r="A61" s="5" t="s">
        <v>62</v>
      </c>
      <c r="B61" s="5">
        <v>8</v>
      </c>
      <c r="C61" s="5" t="s">
        <v>50</v>
      </c>
      <c r="D61" s="14">
        <f t="shared" si="4"/>
        <v>22219.454250000003</v>
      </c>
      <c r="E61" s="14">
        <f t="shared" si="5"/>
        <v>21161.385000000002</v>
      </c>
      <c r="F61" s="14">
        <v>20153.7</v>
      </c>
    </row>
    <row r="62" spans="1:6">
      <c r="A62" s="5" t="s">
        <v>62</v>
      </c>
      <c r="B62" s="5">
        <v>10</v>
      </c>
      <c r="C62" s="5" t="s">
        <v>50</v>
      </c>
      <c r="D62" s="14">
        <f t="shared" si="4"/>
        <v>27713.542500000003</v>
      </c>
      <c r="E62" s="14">
        <f t="shared" si="5"/>
        <v>26393.850000000002</v>
      </c>
      <c r="F62" s="14">
        <v>25137</v>
      </c>
    </row>
    <row r="63" spans="1:6">
      <c r="A63" s="5" t="s">
        <v>62</v>
      </c>
      <c r="B63" s="5">
        <v>12</v>
      </c>
      <c r="C63" s="5" t="s">
        <v>50</v>
      </c>
      <c r="D63" s="14">
        <f t="shared" si="4"/>
        <v>33316.447500000002</v>
      </c>
      <c r="E63" s="14">
        <f t="shared" si="5"/>
        <v>31729.95</v>
      </c>
      <c r="F63" s="14">
        <v>30219</v>
      </c>
    </row>
    <row r="65" spans="1:7">
      <c r="A65" s="22"/>
      <c r="B65" s="22"/>
      <c r="C65" s="22"/>
      <c r="D65" s="22"/>
      <c r="E65" s="22"/>
      <c r="F65" s="22"/>
      <c r="G65" s="22"/>
    </row>
    <row r="66" spans="1:7">
      <c r="A66" s="22"/>
      <c r="B66" s="22"/>
      <c r="C66" s="22"/>
      <c r="D66" s="22"/>
      <c r="E66" s="22"/>
      <c r="F66" s="22"/>
      <c r="G66" s="22"/>
    </row>
  </sheetData>
  <mergeCells count="13">
    <mergeCell ref="A65:G66"/>
    <mergeCell ref="A6:F6"/>
    <mergeCell ref="A1:F1"/>
    <mergeCell ref="A2:F2"/>
    <mergeCell ref="A3:F3"/>
    <mergeCell ref="A4:F4"/>
    <mergeCell ref="A5:F5"/>
    <mergeCell ref="A10:F10"/>
    <mergeCell ref="A28:F28"/>
    <mergeCell ref="A46:F46"/>
    <mergeCell ref="A7:F7"/>
    <mergeCell ref="A8:F8"/>
    <mergeCell ref="A9:F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61"/>
  <sheetViews>
    <sheetView workbookViewId="0">
      <selection sqref="A1:F1"/>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8">
      <c r="A5" s="20" t="s">
        <v>125</v>
      </c>
      <c r="B5" s="20"/>
      <c r="C5" s="20"/>
      <c r="D5" s="20"/>
      <c r="E5" s="20"/>
      <c r="F5" s="20"/>
    </row>
    <row r="6" spans="1:6" ht="15.75">
      <c r="A6" s="23" t="s">
        <v>112</v>
      </c>
      <c r="B6" s="23"/>
      <c r="C6" s="23"/>
      <c r="D6" s="23"/>
      <c r="E6" s="23"/>
      <c r="F6" s="23"/>
    </row>
    <row r="7" spans="1:6" ht="18.75">
      <c r="A7" s="56" t="s">
        <v>51</v>
      </c>
      <c r="B7" s="57"/>
      <c r="C7" s="57"/>
      <c r="D7" s="57"/>
      <c r="E7" s="57"/>
      <c r="F7" s="58"/>
    </row>
    <row r="8" spans="1:6">
      <c r="A8" s="49" t="s">
        <v>64</v>
      </c>
      <c r="B8" s="50"/>
      <c r="C8" s="50"/>
      <c r="D8" s="50"/>
      <c r="E8" s="50"/>
      <c r="F8" s="51"/>
    </row>
    <row r="9" spans="1:6" ht="60" customHeight="1">
      <c r="A9" s="52" t="s">
        <v>65</v>
      </c>
      <c r="B9" s="53"/>
      <c r="C9" s="53"/>
      <c r="D9" s="53"/>
      <c r="E9" s="53"/>
      <c r="F9" s="54"/>
    </row>
    <row r="10" spans="1:6">
      <c r="A10" s="55" t="s">
        <v>107</v>
      </c>
      <c r="B10" s="42"/>
      <c r="C10" s="42"/>
      <c r="D10" s="42"/>
      <c r="E10" s="42"/>
      <c r="F10" s="43"/>
    </row>
    <row r="11" spans="1:6">
      <c r="A11" s="6" t="s">
        <v>16</v>
      </c>
      <c r="B11" s="6" t="s">
        <v>17</v>
      </c>
      <c r="C11" s="6" t="s">
        <v>3</v>
      </c>
      <c r="D11" s="6" t="s">
        <v>4</v>
      </c>
      <c r="E11" s="6" t="s">
        <v>190</v>
      </c>
      <c r="F11" s="6" t="s">
        <v>189</v>
      </c>
    </row>
    <row r="12" spans="1:6">
      <c r="A12" s="5" t="s">
        <v>36</v>
      </c>
      <c r="B12" s="5">
        <v>3.5</v>
      </c>
      <c r="C12" s="5" t="s">
        <v>67</v>
      </c>
      <c r="D12" s="14">
        <f>E12*1.05</f>
        <v>3262.2975000000006</v>
      </c>
      <c r="E12" s="14">
        <f>F12*1.05</f>
        <v>3106.9500000000003</v>
      </c>
      <c r="F12" s="14">
        <v>2959</v>
      </c>
    </row>
    <row r="13" spans="1:6">
      <c r="A13" s="5" t="s">
        <v>36</v>
      </c>
      <c r="B13" s="5" t="s">
        <v>66</v>
      </c>
      <c r="C13" s="5" t="s">
        <v>67</v>
      </c>
      <c r="D13" s="14">
        <f t="shared" ref="D13:D21" si="0">E13*1.05</f>
        <v>3575.4075000000003</v>
      </c>
      <c r="E13" s="14">
        <f t="shared" ref="E13:E21" si="1">F13*1.05</f>
        <v>3405.15</v>
      </c>
      <c r="F13" s="14">
        <v>3243</v>
      </c>
    </row>
    <row r="14" spans="1:6">
      <c r="A14" s="5" t="s">
        <v>36</v>
      </c>
      <c r="B14" s="5">
        <v>4</v>
      </c>
      <c r="C14" s="5" t="s">
        <v>67</v>
      </c>
      <c r="D14" s="14">
        <f t="shared" si="0"/>
        <v>4078.1475000000005</v>
      </c>
      <c r="E14" s="14">
        <f t="shared" si="1"/>
        <v>3883.9500000000003</v>
      </c>
      <c r="F14" s="14">
        <v>3699</v>
      </c>
    </row>
    <row r="15" spans="1:6">
      <c r="A15" s="5" t="s">
        <v>36</v>
      </c>
      <c r="B15" s="5">
        <v>6</v>
      </c>
      <c r="C15" s="5" t="s">
        <v>67</v>
      </c>
      <c r="D15" s="14">
        <f t="shared" si="0"/>
        <v>6272.1225000000004</v>
      </c>
      <c r="E15" s="14">
        <f t="shared" si="1"/>
        <v>5973.45</v>
      </c>
      <c r="F15" s="14">
        <v>5689</v>
      </c>
    </row>
    <row r="16" spans="1:6">
      <c r="A16" s="5" t="s">
        <v>36</v>
      </c>
      <c r="B16" s="5">
        <v>8</v>
      </c>
      <c r="C16" s="5" t="s">
        <v>67</v>
      </c>
      <c r="D16" s="14">
        <f t="shared" si="0"/>
        <v>7527.8700000000008</v>
      </c>
      <c r="E16" s="14">
        <f t="shared" si="1"/>
        <v>7169.4000000000005</v>
      </c>
      <c r="F16" s="14">
        <v>6828</v>
      </c>
    </row>
    <row r="17" spans="1:6">
      <c r="A17" s="5" t="s">
        <v>36</v>
      </c>
      <c r="B17" s="5">
        <v>10</v>
      </c>
      <c r="C17" s="5" t="s">
        <v>67</v>
      </c>
      <c r="D17" s="14">
        <f t="shared" si="0"/>
        <v>8782.5150000000012</v>
      </c>
      <c r="E17" s="14">
        <f t="shared" si="1"/>
        <v>8364.3000000000011</v>
      </c>
      <c r="F17" s="14">
        <v>7966</v>
      </c>
    </row>
    <row r="18" spans="1:6">
      <c r="A18" s="5" t="s">
        <v>44</v>
      </c>
      <c r="B18" s="5">
        <v>4</v>
      </c>
      <c r="C18" s="5" t="s">
        <v>67</v>
      </c>
      <c r="D18" s="14">
        <f t="shared" si="0"/>
        <v>3952.4625000000001</v>
      </c>
      <c r="E18" s="14">
        <f t="shared" si="1"/>
        <v>3764.25</v>
      </c>
      <c r="F18" s="14">
        <v>3585</v>
      </c>
    </row>
    <row r="19" spans="1:6">
      <c r="A19" s="5" t="s">
        <v>44</v>
      </c>
      <c r="B19" s="5">
        <v>6</v>
      </c>
      <c r="C19" s="5" t="s">
        <v>67</v>
      </c>
      <c r="D19" s="14">
        <f t="shared" si="0"/>
        <v>6586.335</v>
      </c>
      <c r="E19" s="14">
        <f t="shared" si="1"/>
        <v>6272.7</v>
      </c>
      <c r="F19" s="14">
        <v>5974</v>
      </c>
    </row>
    <row r="20" spans="1:6">
      <c r="A20" s="5" t="s">
        <v>44</v>
      </c>
      <c r="B20" s="5">
        <v>8</v>
      </c>
      <c r="C20" s="5" t="s">
        <v>67</v>
      </c>
      <c r="D20" s="14">
        <f t="shared" si="0"/>
        <v>7903.8225000000011</v>
      </c>
      <c r="E20" s="14">
        <f t="shared" si="1"/>
        <v>7527.4500000000007</v>
      </c>
      <c r="F20" s="14">
        <v>7169</v>
      </c>
    </row>
    <row r="21" spans="1:6">
      <c r="A21" s="5" t="s">
        <v>44</v>
      </c>
      <c r="B21" s="5">
        <v>10</v>
      </c>
      <c r="C21" s="5" t="s">
        <v>67</v>
      </c>
      <c r="D21" s="14">
        <f t="shared" si="0"/>
        <v>9221.3100000000013</v>
      </c>
      <c r="E21" s="14">
        <f t="shared" si="1"/>
        <v>8782.2000000000007</v>
      </c>
      <c r="F21" s="14">
        <v>8364</v>
      </c>
    </row>
    <row r="22" spans="1:6">
      <c r="A22" s="59" t="s">
        <v>71</v>
      </c>
      <c r="B22" s="60"/>
      <c r="C22" s="60"/>
      <c r="D22" s="60"/>
      <c r="E22" s="60"/>
      <c r="F22" s="61"/>
    </row>
    <row r="23" spans="1:6">
      <c r="A23" s="6" t="s">
        <v>16</v>
      </c>
      <c r="B23" s="6" t="s">
        <v>17</v>
      </c>
      <c r="C23" s="6" t="s">
        <v>3</v>
      </c>
      <c r="D23" s="6" t="s">
        <v>4</v>
      </c>
      <c r="E23" s="6" t="s">
        <v>190</v>
      </c>
      <c r="F23" s="6" t="s">
        <v>189</v>
      </c>
    </row>
    <row r="24" spans="1:6">
      <c r="A24" s="5" t="s">
        <v>36</v>
      </c>
      <c r="B24" s="5">
        <v>4</v>
      </c>
      <c r="C24" s="5" t="s">
        <v>67</v>
      </c>
      <c r="D24" s="14">
        <f>E24*1.05</f>
        <v>5017.4775</v>
      </c>
      <c r="E24" s="14">
        <f>F24*1.05</f>
        <v>4778.55</v>
      </c>
      <c r="F24" s="14">
        <v>4551</v>
      </c>
    </row>
    <row r="25" spans="1:6">
      <c r="A25" s="5" t="s">
        <v>36</v>
      </c>
      <c r="B25" s="5">
        <v>6</v>
      </c>
      <c r="C25" s="5" t="s">
        <v>67</v>
      </c>
      <c r="D25" s="14">
        <f t="shared" ref="D25:D27" si="2">E25*1.05</f>
        <v>8155.192500000001</v>
      </c>
      <c r="E25" s="14">
        <f t="shared" ref="E25:E27" si="3">F25*1.05</f>
        <v>7766.85</v>
      </c>
      <c r="F25" s="14">
        <v>7397</v>
      </c>
    </row>
    <row r="26" spans="1:6">
      <c r="A26" s="5" t="s">
        <v>36</v>
      </c>
      <c r="B26" s="5">
        <v>8</v>
      </c>
      <c r="C26" s="5" t="s">
        <v>67</v>
      </c>
      <c r="D26" s="14">
        <f t="shared" si="2"/>
        <v>9408.7350000000006</v>
      </c>
      <c r="E26" s="14">
        <f t="shared" si="3"/>
        <v>8960.7000000000007</v>
      </c>
      <c r="F26" s="14">
        <v>8534</v>
      </c>
    </row>
    <row r="27" spans="1:6">
      <c r="A27" s="5" t="s">
        <v>36</v>
      </c>
      <c r="B27" s="5">
        <v>10</v>
      </c>
      <c r="C27" s="5" t="s">
        <v>67</v>
      </c>
      <c r="D27" s="14">
        <f t="shared" si="2"/>
        <v>10663.380000000001</v>
      </c>
      <c r="E27" s="14">
        <f t="shared" si="3"/>
        <v>10155.6</v>
      </c>
      <c r="F27" s="14">
        <v>9672</v>
      </c>
    </row>
    <row r="28" spans="1:6">
      <c r="A28" s="55" t="s">
        <v>70</v>
      </c>
      <c r="B28" s="42"/>
      <c r="C28" s="42"/>
      <c r="D28" s="42"/>
      <c r="E28" s="42"/>
      <c r="F28" s="43"/>
    </row>
    <row r="29" spans="1:6">
      <c r="A29" s="6" t="s">
        <v>16</v>
      </c>
      <c r="B29" s="6" t="s">
        <v>17</v>
      </c>
      <c r="C29" s="6" t="s">
        <v>3</v>
      </c>
      <c r="D29" s="6" t="s">
        <v>4</v>
      </c>
      <c r="E29" s="6" t="s">
        <v>190</v>
      </c>
      <c r="F29" s="6" t="s">
        <v>189</v>
      </c>
    </row>
    <row r="30" spans="1:6">
      <c r="A30" s="5" t="s">
        <v>36</v>
      </c>
      <c r="B30" s="5">
        <v>4</v>
      </c>
      <c r="C30" s="5" t="s">
        <v>67</v>
      </c>
      <c r="D30" s="14">
        <f>E30*1.05</f>
        <v>4740.75</v>
      </c>
      <c r="E30" s="14">
        <f>F30*1.05</f>
        <v>4515</v>
      </c>
      <c r="F30" s="14">
        <v>4300</v>
      </c>
    </row>
    <row r="31" spans="1:6">
      <c r="A31" s="5" t="s">
        <v>36</v>
      </c>
      <c r="B31" s="5">
        <v>6</v>
      </c>
      <c r="C31" s="5" t="s">
        <v>67</v>
      </c>
      <c r="D31" s="14">
        <f t="shared" ref="D31:D39" si="4">E31*1.05</f>
        <v>7497</v>
      </c>
      <c r="E31" s="14">
        <f t="shared" ref="E31:E39" si="5">F31*1.05</f>
        <v>7140</v>
      </c>
      <c r="F31" s="14">
        <v>6800</v>
      </c>
    </row>
    <row r="32" spans="1:6">
      <c r="A32" s="5" t="s">
        <v>36</v>
      </c>
      <c r="B32" s="5">
        <v>8</v>
      </c>
      <c r="C32" s="5" t="s">
        <v>67</v>
      </c>
      <c r="D32" s="14">
        <f t="shared" si="4"/>
        <v>9371.25</v>
      </c>
      <c r="E32" s="14">
        <f t="shared" si="5"/>
        <v>8925</v>
      </c>
      <c r="F32" s="14">
        <v>8500</v>
      </c>
    </row>
    <row r="33" spans="1:6">
      <c r="A33" s="5" t="s">
        <v>36</v>
      </c>
      <c r="B33" s="5">
        <v>10</v>
      </c>
      <c r="C33" s="5" t="s">
        <v>67</v>
      </c>
      <c r="D33" s="14">
        <f t="shared" si="4"/>
        <v>10804.5</v>
      </c>
      <c r="E33" s="14">
        <f t="shared" si="5"/>
        <v>10290</v>
      </c>
      <c r="F33" s="14">
        <v>9800</v>
      </c>
    </row>
    <row r="34" spans="1:6">
      <c r="A34" s="5" t="s">
        <v>36</v>
      </c>
      <c r="B34" s="5">
        <v>16</v>
      </c>
      <c r="C34" s="5" t="s">
        <v>67</v>
      </c>
      <c r="D34" s="14">
        <f t="shared" si="4"/>
        <v>18191.25</v>
      </c>
      <c r="E34" s="14">
        <f t="shared" si="5"/>
        <v>17325</v>
      </c>
      <c r="F34" s="14">
        <v>16500</v>
      </c>
    </row>
    <row r="35" spans="1:6">
      <c r="A35" s="5" t="s">
        <v>44</v>
      </c>
      <c r="B35" s="5">
        <v>4</v>
      </c>
      <c r="C35" s="5" t="s">
        <v>67</v>
      </c>
      <c r="D35" s="14">
        <f t="shared" si="4"/>
        <v>4961.25</v>
      </c>
      <c r="E35" s="14">
        <f t="shared" si="5"/>
        <v>4725</v>
      </c>
      <c r="F35" s="14">
        <v>4500</v>
      </c>
    </row>
    <row r="36" spans="1:6">
      <c r="A36" s="5" t="s">
        <v>44</v>
      </c>
      <c r="B36" s="5">
        <v>6</v>
      </c>
      <c r="C36" s="5" t="s">
        <v>67</v>
      </c>
      <c r="D36" s="14">
        <f t="shared" si="4"/>
        <v>7938</v>
      </c>
      <c r="E36" s="14">
        <f t="shared" si="5"/>
        <v>7560</v>
      </c>
      <c r="F36" s="14">
        <v>7200</v>
      </c>
    </row>
    <row r="37" spans="1:6">
      <c r="A37" s="5" t="s">
        <v>44</v>
      </c>
      <c r="B37" s="5">
        <v>8</v>
      </c>
      <c r="C37" s="5" t="s">
        <v>67</v>
      </c>
      <c r="D37" s="14">
        <f t="shared" si="4"/>
        <v>9812.25</v>
      </c>
      <c r="E37" s="14">
        <f t="shared" si="5"/>
        <v>9345</v>
      </c>
      <c r="F37" s="14">
        <v>8900</v>
      </c>
    </row>
    <row r="38" spans="1:6">
      <c r="A38" s="5" t="s">
        <v>44</v>
      </c>
      <c r="B38" s="5">
        <v>10</v>
      </c>
      <c r="C38" s="5" t="s">
        <v>67</v>
      </c>
      <c r="D38" s="14">
        <f t="shared" si="4"/>
        <v>11355.75</v>
      </c>
      <c r="E38" s="14">
        <f t="shared" si="5"/>
        <v>10815</v>
      </c>
      <c r="F38" s="14">
        <v>10300</v>
      </c>
    </row>
    <row r="39" spans="1:6">
      <c r="A39" s="5" t="s">
        <v>44</v>
      </c>
      <c r="B39" s="5">
        <v>16</v>
      </c>
      <c r="C39" s="5" t="s">
        <v>67</v>
      </c>
      <c r="D39" s="14">
        <f t="shared" si="4"/>
        <v>19073.25</v>
      </c>
      <c r="E39" s="14">
        <f t="shared" si="5"/>
        <v>18165</v>
      </c>
      <c r="F39" s="14">
        <v>17300</v>
      </c>
    </row>
    <row r="40" spans="1:6" ht="28.5" customHeight="1">
      <c r="A40" s="55" t="s">
        <v>113</v>
      </c>
      <c r="B40" s="42"/>
      <c r="C40" s="42"/>
      <c r="D40" s="42"/>
      <c r="E40" s="42"/>
      <c r="F40" s="43"/>
    </row>
    <row r="41" spans="1:6">
      <c r="A41" s="6" t="s">
        <v>16</v>
      </c>
      <c r="B41" s="6" t="s">
        <v>17</v>
      </c>
      <c r="C41" s="6" t="s">
        <v>3</v>
      </c>
      <c r="D41" s="6" t="s">
        <v>4</v>
      </c>
      <c r="E41" s="6" t="s">
        <v>190</v>
      </c>
      <c r="F41" s="6" t="s">
        <v>189</v>
      </c>
    </row>
    <row r="42" spans="1:6">
      <c r="A42" s="5" t="s">
        <v>36</v>
      </c>
      <c r="B42" s="5">
        <v>4</v>
      </c>
      <c r="C42" s="5" t="s">
        <v>67</v>
      </c>
      <c r="D42" s="14">
        <f>E42*1.05</f>
        <v>6394.5</v>
      </c>
      <c r="E42" s="14">
        <f>F42*1.05</f>
        <v>6090</v>
      </c>
      <c r="F42" s="14">
        <v>5800</v>
      </c>
    </row>
    <row r="43" spans="1:6">
      <c r="A43" s="5" t="s">
        <v>36</v>
      </c>
      <c r="B43" s="5">
        <v>6</v>
      </c>
      <c r="C43" s="5" t="s">
        <v>67</v>
      </c>
      <c r="D43" s="14">
        <f t="shared" ref="D43:D61" si="6">E43*1.05</f>
        <v>10330.425000000001</v>
      </c>
      <c r="E43" s="14">
        <f t="shared" ref="E43:E61" si="7">F43*1.05</f>
        <v>9838.5</v>
      </c>
      <c r="F43" s="14">
        <v>9370</v>
      </c>
    </row>
    <row r="44" spans="1:6">
      <c r="A44" s="5" t="s">
        <v>36</v>
      </c>
      <c r="B44" s="5">
        <v>8</v>
      </c>
      <c r="C44" s="5" t="s">
        <v>67</v>
      </c>
      <c r="D44" s="14">
        <f t="shared" si="6"/>
        <v>11907</v>
      </c>
      <c r="E44" s="14">
        <f t="shared" si="7"/>
        <v>11340</v>
      </c>
      <c r="F44" s="14">
        <v>10800</v>
      </c>
    </row>
    <row r="45" spans="1:6">
      <c r="A45" s="5" t="s">
        <v>36</v>
      </c>
      <c r="B45" s="5">
        <v>10</v>
      </c>
      <c r="C45" s="5" t="s">
        <v>67</v>
      </c>
      <c r="D45" s="14">
        <f t="shared" si="6"/>
        <v>13472.550000000001</v>
      </c>
      <c r="E45" s="14">
        <f t="shared" si="7"/>
        <v>12831</v>
      </c>
      <c r="F45" s="14">
        <v>12220</v>
      </c>
    </row>
    <row r="46" spans="1:6">
      <c r="A46" s="5" t="s">
        <v>36</v>
      </c>
      <c r="B46" s="5">
        <v>16</v>
      </c>
      <c r="C46" s="5" t="s">
        <v>67</v>
      </c>
      <c r="D46" s="14">
        <f t="shared" si="6"/>
        <v>21454.65</v>
      </c>
      <c r="E46" s="14">
        <f t="shared" si="7"/>
        <v>20433</v>
      </c>
      <c r="F46" s="14">
        <v>19460</v>
      </c>
    </row>
    <row r="47" spans="1:6">
      <c r="A47" s="5" t="s">
        <v>36</v>
      </c>
      <c r="B47" s="5">
        <v>25</v>
      </c>
      <c r="C47" s="5" t="s">
        <v>67</v>
      </c>
      <c r="D47" s="14">
        <f t="shared" si="6"/>
        <v>27805.050000000003</v>
      </c>
      <c r="E47" s="14">
        <f t="shared" si="7"/>
        <v>26481</v>
      </c>
      <c r="F47" s="14">
        <v>25220</v>
      </c>
    </row>
    <row r="48" spans="1:6">
      <c r="A48" s="5" t="s">
        <v>44</v>
      </c>
      <c r="B48" s="5">
        <v>4</v>
      </c>
      <c r="C48" s="5" t="s">
        <v>67</v>
      </c>
      <c r="D48" s="14">
        <f t="shared" si="6"/>
        <v>6670.125</v>
      </c>
      <c r="E48" s="14">
        <f t="shared" si="7"/>
        <v>6352.5</v>
      </c>
      <c r="F48" s="14">
        <v>6050</v>
      </c>
    </row>
    <row r="49" spans="1:6">
      <c r="A49" s="5" t="s">
        <v>44</v>
      </c>
      <c r="B49" s="5">
        <v>6</v>
      </c>
      <c r="C49" s="5" t="s">
        <v>67</v>
      </c>
      <c r="D49" s="14">
        <f t="shared" si="6"/>
        <v>10844.190000000002</v>
      </c>
      <c r="E49" s="14">
        <f t="shared" si="7"/>
        <v>10327.800000000001</v>
      </c>
      <c r="F49" s="14">
        <v>9836</v>
      </c>
    </row>
    <row r="50" spans="1:6">
      <c r="A50" s="5" t="s">
        <v>44</v>
      </c>
      <c r="B50" s="5">
        <v>8</v>
      </c>
      <c r="C50" s="5" t="s">
        <v>67</v>
      </c>
      <c r="D50" s="14">
        <f t="shared" si="6"/>
        <v>12502.35</v>
      </c>
      <c r="E50" s="14">
        <f t="shared" si="7"/>
        <v>11907</v>
      </c>
      <c r="F50" s="14">
        <v>11340</v>
      </c>
    </row>
    <row r="51" spans="1:6">
      <c r="A51" s="5" t="s">
        <v>44</v>
      </c>
      <c r="B51" s="5">
        <v>10</v>
      </c>
      <c r="C51" s="5" t="s">
        <v>67</v>
      </c>
      <c r="D51" s="14">
        <f t="shared" si="6"/>
        <v>14147.28</v>
      </c>
      <c r="E51" s="14">
        <f t="shared" si="7"/>
        <v>13473.6</v>
      </c>
      <c r="F51" s="14">
        <v>12832</v>
      </c>
    </row>
    <row r="52" spans="1:6">
      <c r="A52" s="5" t="s">
        <v>44</v>
      </c>
      <c r="B52" s="5">
        <v>16</v>
      </c>
      <c r="C52" s="5" t="s">
        <v>67</v>
      </c>
      <c r="D52" s="14">
        <f t="shared" si="6"/>
        <v>22528.485000000001</v>
      </c>
      <c r="E52" s="14">
        <f t="shared" si="7"/>
        <v>21455.7</v>
      </c>
      <c r="F52" s="14">
        <v>20434</v>
      </c>
    </row>
    <row r="53" spans="1:6">
      <c r="A53" s="5" t="s">
        <v>44</v>
      </c>
      <c r="B53" s="5">
        <v>25</v>
      </c>
      <c r="C53" s="5" t="s">
        <v>67</v>
      </c>
      <c r="D53" s="14">
        <f t="shared" si="6"/>
        <v>29196.405000000002</v>
      </c>
      <c r="E53" s="14">
        <f t="shared" si="7"/>
        <v>27806.100000000002</v>
      </c>
      <c r="F53" s="14">
        <v>26482</v>
      </c>
    </row>
    <row r="54" spans="1:6">
      <c r="A54" s="5" t="s">
        <v>68</v>
      </c>
      <c r="B54" s="5">
        <v>4</v>
      </c>
      <c r="C54" s="5" t="s">
        <v>67</v>
      </c>
      <c r="D54" s="14">
        <f t="shared" si="6"/>
        <v>7673.4000000000005</v>
      </c>
      <c r="E54" s="14">
        <f t="shared" si="7"/>
        <v>7308</v>
      </c>
      <c r="F54" s="14">
        <v>6960</v>
      </c>
    </row>
    <row r="55" spans="1:6">
      <c r="A55" s="5" t="s">
        <v>68</v>
      </c>
      <c r="B55" s="5">
        <v>6</v>
      </c>
      <c r="C55" s="5" t="s">
        <v>67</v>
      </c>
      <c r="D55" s="14">
        <f t="shared" si="6"/>
        <v>12458.25</v>
      </c>
      <c r="E55" s="14">
        <f t="shared" si="7"/>
        <v>11865</v>
      </c>
      <c r="F55" s="14">
        <v>11300</v>
      </c>
    </row>
    <row r="56" spans="1:6">
      <c r="A56" s="5" t="s">
        <v>68</v>
      </c>
      <c r="B56" s="5">
        <v>8</v>
      </c>
      <c r="C56" s="5" t="s">
        <v>67</v>
      </c>
      <c r="D56" s="14">
        <f t="shared" si="6"/>
        <v>14332.5</v>
      </c>
      <c r="E56" s="14">
        <f t="shared" si="7"/>
        <v>13650</v>
      </c>
      <c r="F56" s="14">
        <v>13000</v>
      </c>
    </row>
    <row r="57" spans="1:6">
      <c r="A57" s="5" t="s">
        <v>68</v>
      </c>
      <c r="B57" s="5">
        <v>10</v>
      </c>
      <c r="C57" s="5" t="s">
        <v>67</v>
      </c>
      <c r="D57" s="14">
        <f t="shared" si="6"/>
        <v>16317</v>
      </c>
      <c r="E57" s="14">
        <f t="shared" si="7"/>
        <v>15540</v>
      </c>
      <c r="F57" s="14">
        <v>14800</v>
      </c>
    </row>
    <row r="58" spans="1:6">
      <c r="A58" s="5" t="s">
        <v>69</v>
      </c>
      <c r="B58" s="5">
        <v>4</v>
      </c>
      <c r="C58" s="5" t="s">
        <v>67</v>
      </c>
      <c r="D58" s="14">
        <f t="shared" si="6"/>
        <v>7882.875</v>
      </c>
      <c r="E58" s="14">
        <f t="shared" si="7"/>
        <v>7507.5</v>
      </c>
      <c r="F58" s="14">
        <v>7150</v>
      </c>
    </row>
    <row r="59" spans="1:6">
      <c r="A59" s="5" t="s">
        <v>69</v>
      </c>
      <c r="B59" s="5">
        <v>6</v>
      </c>
      <c r="C59" s="5" t="s">
        <v>67</v>
      </c>
      <c r="D59" s="14">
        <f t="shared" si="6"/>
        <v>12789</v>
      </c>
      <c r="E59" s="14">
        <f t="shared" si="7"/>
        <v>12180</v>
      </c>
      <c r="F59" s="14">
        <v>11600</v>
      </c>
    </row>
    <row r="60" spans="1:6">
      <c r="A60" s="5" t="s">
        <v>69</v>
      </c>
      <c r="B60" s="5">
        <v>8</v>
      </c>
      <c r="C60" s="5" t="s">
        <v>67</v>
      </c>
      <c r="D60" s="14">
        <f t="shared" si="6"/>
        <v>14773.5</v>
      </c>
      <c r="E60" s="14">
        <f t="shared" si="7"/>
        <v>14070</v>
      </c>
      <c r="F60" s="14">
        <v>13400</v>
      </c>
    </row>
    <row r="61" spans="1:6">
      <c r="A61" s="5" t="s">
        <v>69</v>
      </c>
      <c r="B61" s="5">
        <v>10</v>
      </c>
      <c r="C61" s="5" t="s">
        <v>67</v>
      </c>
      <c r="D61" s="14">
        <f t="shared" si="6"/>
        <v>16758</v>
      </c>
      <c r="E61" s="14">
        <f t="shared" si="7"/>
        <v>15960</v>
      </c>
      <c r="F61" s="14">
        <v>15200</v>
      </c>
    </row>
  </sheetData>
  <mergeCells count="13">
    <mergeCell ref="A22:F22"/>
    <mergeCell ref="A28:F28"/>
    <mergeCell ref="A40:F40"/>
    <mergeCell ref="A8:F8"/>
    <mergeCell ref="A9:F9"/>
    <mergeCell ref="A10:F10"/>
    <mergeCell ref="A7:F7"/>
    <mergeCell ref="A1:F1"/>
    <mergeCell ref="A2:F2"/>
    <mergeCell ref="A3:F3"/>
    <mergeCell ref="A4:F4"/>
    <mergeCell ref="A5:F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56"/>
  <sheetViews>
    <sheetView workbookViewId="0">
      <selection activeCell="G1" sqref="G1"/>
    </sheetView>
  </sheetViews>
  <sheetFormatPr defaultRowHeight="15"/>
  <cols>
    <col min="1" max="1" width="27.28515625" customWidth="1"/>
    <col min="2" max="2" width="17.5703125" customWidth="1"/>
    <col min="3" max="3" width="20.5703125" customWidth="1"/>
    <col min="4" max="4" width="13.7109375" customWidth="1"/>
    <col min="5" max="5" width="15.7109375" customWidth="1"/>
    <col min="6" max="6" width="24.85546875" customWidth="1"/>
    <col min="7" max="7" width="11.710937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8">
      <c r="A5" s="20" t="s">
        <v>125</v>
      </c>
      <c r="B5" s="20"/>
      <c r="C5" s="20"/>
      <c r="D5" s="20"/>
      <c r="E5" s="20"/>
      <c r="F5" s="20"/>
    </row>
    <row r="6" spans="1:6" ht="15.75">
      <c r="A6" s="23" t="s">
        <v>112</v>
      </c>
      <c r="B6" s="23"/>
      <c r="C6" s="23"/>
      <c r="D6" s="23"/>
      <c r="E6" s="23"/>
      <c r="F6" s="23"/>
    </row>
    <row r="7" spans="1:6" ht="18.75">
      <c r="A7" s="56" t="s">
        <v>72</v>
      </c>
      <c r="B7" s="57"/>
      <c r="C7" s="57"/>
      <c r="D7" s="57"/>
      <c r="E7" s="57"/>
      <c r="F7" s="58"/>
    </row>
    <row r="8" spans="1:6">
      <c r="A8" s="49" t="s">
        <v>74</v>
      </c>
      <c r="B8" s="50"/>
      <c r="C8" s="50"/>
      <c r="D8" s="50"/>
      <c r="E8" s="50"/>
      <c r="F8" s="51"/>
    </row>
    <row r="9" spans="1:6">
      <c r="A9" s="55" t="s">
        <v>73</v>
      </c>
      <c r="B9" s="42"/>
      <c r="C9" s="42"/>
      <c r="D9" s="42"/>
      <c r="E9" s="42"/>
      <c r="F9" s="43"/>
    </row>
    <row r="10" spans="1:6" ht="74.25" customHeight="1">
      <c r="A10" s="52" t="s">
        <v>75</v>
      </c>
      <c r="B10" s="53"/>
      <c r="C10" s="53"/>
      <c r="D10" s="53"/>
      <c r="E10" s="53"/>
      <c r="F10" s="54"/>
    </row>
    <row r="11" spans="1:6">
      <c r="A11" s="6" t="s">
        <v>76</v>
      </c>
      <c r="B11" s="6" t="s">
        <v>78</v>
      </c>
      <c r="C11" s="6" t="s">
        <v>16</v>
      </c>
      <c r="D11" s="6" t="s">
        <v>4</v>
      </c>
      <c r="E11" s="6" t="s">
        <v>190</v>
      </c>
      <c r="F11" s="6" t="s">
        <v>189</v>
      </c>
    </row>
    <row r="12" spans="1:6">
      <c r="A12" s="5" t="s">
        <v>77</v>
      </c>
      <c r="B12" s="5">
        <v>900</v>
      </c>
      <c r="C12" s="5" t="s">
        <v>79</v>
      </c>
      <c r="D12" s="1">
        <f>E12*1.05</f>
        <v>866.74832943300021</v>
      </c>
      <c r="E12" s="1">
        <f>F12*1.05</f>
        <v>825.47459946000015</v>
      </c>
      <c r="F12" s="1">
        <f>11.35*Оглавление!D22</f>
        <v>786.16628520000006</v>
      </c>
    </row>
    <row r="13" spans="1:6">
      <c r="A13" s="55" t="s">
        <v>80</v>
      </c>
      <c r="B13" s="42"/>
      <c r="C13" s="42"/>
      <c r="D13" s="42"/>
      <c r="E13" s="42"/>
      <c r="F13" s="43"/>
    </row>
    <row r="14" spans="1:6" ht="60" customHeight="1">
      <c r="A14" s="52" t="s">
        <v>81</v>
      </c>
      <c r="B14" s="53"/>
      <c r="C14" s="53"/>
      <c r="D14" s="53"/>
      <c r="E14" s="53"/>
      <c r="F14" s="54"/>
    </row>
    <row r="15" spans="1:6">
      <c r="A15" s="6" t="s">
        <v>76</v>
      </c>
      <c r="B15" s="6" t="s">
        <v>82</v>
      </c>
      <c r="C15" s="6" t="s">
        <v>16</v>
      </c>
      <c r="D15" s="6" t="s">
        <v>4</v>
      </c>
      <c r="E15" s="6" t="s">
        <v>190</v>
      </c>
      <c r="F15" s="6" t="s">
        <v>189</v>
      </c>
    </row>
    <row r="16" spans="1:6">
      <c r="A16" s="5" t="s">
        <v>77</v>
      </c>
      <c r="B16" s="5">
        <v>310</v>
      </c>
      <c r="C16" s="5" t="s">
        <v>79</v>
      </c>
      <c r="D16" s="1">
        <f>E16*1.05</f>
        <v>361.20877517340011</v>
      </c>
      <c r="E16" s="1">
        <f>F16*1.05</f>
        <v>344.00835730800009</v>
      </c>
      <c r="F16" s="1">
        <f>4.73*Оглавление!D22</f>
        <v>327.62700696000007</v>
      </c>
    </row>
    <row r="17" spans="1:6">
      <c r="A17" s="55" t="s">
        <v>83</v>
      </c>
      <c r="B17" s="42"/>
      <c r="C17" s="42"/>
      <c r="D17" s="42"/>
      <c r="E17" s="42"/>
      <c r="F17" s="43"/>
    </row>
    <row r="18" spans="1:6" ht="59.25" customHeight="1">
      <c r="A18" s="52" t="s">
        <v>84</v>
      </c>
      <c r="B18" s="53"/>
      <c r="C18" s="53"/>
      <c r="D18" s="53"/>
      <c r="E18" s="53"/>
      <c r="F18" s="54"/>
    </row>
    <row r="19" spans="1:6">
      <c r="A19" s="6" t="s">
        <v>76</v>
      </c>
      <c r="B19" s="6" t="s">
        <v>82</v>
      </c>
      <c r="C19" s="6" t="s">
        <v>16</v>
      </c>
      <c r="D19" s="6" t="s">
        <v>4</v>
      </c>
      <c r="E19" s="6" t="s">
        <v>190</v>
      </c>
      <c r="F19" s="6" t="s">
        <v>189</v>
      </c>
    </row>
    <row r="20" spans="1:6">
      <c r="A20" s="5" t="s">
        <v>77</v>
      </c>
      <c r="B20" s="5">
        <v>310</v>
      </c>
      <c r="C20" s="5" t="s">
        <v>24</v>
      </c>
      <c r="D20" s="1">
        <f>E20*1.05</f>
        <v>405.50076028980004</v>
      </c>
      <c r="E20" s="1">
        <f>F20*1.05</f>
        <v>386.19120027600002</v>
      </c>
      <c r="F20" s="1">
        <f>5.31*Оглавление!D22</f>
        <v>367.80114312000001</v>
      </c>
    </row>
    <row r="21" spans="1:6">
      <c r="A21" s="49" t="s">
        <v>85</v>
      </c>
      <c r="B21" s="50"/>
      <c r="C21" s="50"/>
      <c r="D21" s="50"/>
      <c r="E21" s="50"/>
      <c r="F21" s="51"/>
    </row>
    <row r="22" spans="1:6">
      <c r="A22" s="55" t="s">
        <v>86</v>
      </c>
      <c r="B22" s="42"/>
      <c r="C22" s="42"/>
      <c r="D22" s="42"/>
      <c r="E22" s="42"/>
      <c r="F22" s="43"/>
    </row>
    <row r="23" spans="1:6" ht="30" customHeight="1">
      <c r="A23" s="52" t="s">
        <v>87</v>
      </c>
      <c r="B23" s="53"/>
      <c r="C23" s="53"/>
      <c r="D23" s="53"/>
      <c r="E23" s="53"/>
      <c r="F23" s="54"/>
    </row>
    <row r="24" spans="1:6">
      <c r="A24" s="6" t="s">
        <v>76</v>
      </c>
      <c r="B24" s="6" t="s">
        <v>78</v>
      </c>
      <c r="C24" s="6" t="s">
        <v>16</v>
      </c>
      <c r="D24" s="6" t="s">
        <v>4</v>
      </c>
      <c r="E24" s="6" t="s">
        <v>190</v>
      </c>
      <c r="F24" s="6" t="s">
        <v>187</v>
      </c>
    </row>
    <row r="25" spans="1:6">
      <c r="A25" s="5" t="s">
        <v>88</v>
      </c>
      <c r="B25" s="5">
        <v>200</v>
      </c>
      <c r="C25" s="5" t="s">
        <v>36</v>
      </c>
      <c r="D25" s="1">
        <f>E25*1.05</f>
        <v>346.69933177320002</v>
      </c>
      <c r="E25" s="1">
        <f>F25*1.05</f>
        <v>330.18983978400001</v>
      </c>
      <c r="F25" s="1">
        <f>4.54*Оглавление!D22</f>
        <v>314.46651408000002</v>
      </c>
    </row>
    <row r="26" spans="1:6">
      <c r="A26" s="49" t="s">
        <v>89</v>
      </c>
      <c r="B26" s="50"/>
      <c r="C26" s="50"/>
      <c r="D26" s="50"/>
      <c r="E26" s="50"/>
      <c r="F26" s="51"/>
    </row>
    <row r="27" spans="1:6">
      <c r="A27" s="55" t="s">
        <v>90</v>
      </c>
      <c r="B27" s="42"/>
      <c r="C27" s="42"/>
      <c r="D27" s="42"/>
      <c r="E27" s="42"/>
      <c r="F27" s="43"/>
    </row>
    <row r="28" spans="1:6" ht="59.25" customHeight="1">
      <c r="A28" s="52" t="s">
        <v>91</v>
      </c>
      <c r="B28" s="53"/>
      <c r="C28" s="53"/>
      <c r="D28" s="53"/>
      <c r="E28" s="53"/>
      <c r="F28" s="54"/>
    </row>
    <row r="29" spans="1:6">
      <c r="A29" s="6" t="s">
        <v>76</v>
      </c>
      <c r="B29" s="6" t="s">
        <v>78</v>
      </c>
      <c r="C29" s="6" t="s">
        <v>16</v>
      </c>
      <c r="D29" s="6" t="s">
        <v>4</v>
      </c>
      <c r="E29" s="6" t="s">
        <v>190</v>
      </c>
      <c r="F29" s="6" t="s">
        <v>189</v>
      </c>
    </row>
    <row r="30" spans="1:6">
      <c r="A30" s="5" t="s">
        <v>88</v>
      </c>
      <c r="B30" s="5">
        <v>200</v>
      </c>
      <c r="C30" s="5" t="s">
        <v>92</v>
      </c>
      <c r="D30" s="1">
        <f>E30*1.05</f>
        <v>183.27717979200003</v>
      </c>
      <c r="E30" s="1">
        <f>F30*1.05</f>
        <v>174.54969504000002</v>
      </c>
      <c r="F30" s="1">
        <f>2.4*Оглавление!D22</f>
        <v>166.23780480000002</v>
      </c>
    </row>
    <row r="31" spans="1:6">
      <c r="A31" s="49" t="s">
        <v>93</v>
      </c>
      <c r="B31" s="50"/>
      <c r="C31" s="50"/>
      <c r="D31" s="50"/>
      <c r="E31" s="50"/>
      <c r="F31" s="51"/>
    </row>
    <row r="32" spans="1:6">
      <c r="A32" s="55" t="s">
        <v>94</v>
      </c>
      <c r="B32" s="42"/>
      <c r="C32" s="42"/>
      <c r="D32" s="42"/>
      <c r="E32" s="42"/>
      <c r="F32" s="43"/>
    </row>
    <row r="33" spans="1:6" ht="58.5" customHeight="1">
      <c r="A33" s="52" t="s">
        <v>95</v>
      </c>
      <c r="B33" s="53"/>
      <c r="C33" s="53"/>
      <c r="D33" s="53"/>
      <c r="E33" s="53"/>
      <c r="F33" s="54"/>
    </row>
    <row r="34" spans="1:6">
      <c r="A34" s="6" t="s">
        <v>76</v>
      </c>
      <c r="B34" s="6" t="s">
        <v>78</v>
      </c>
      <c r="C34" s="6" t="s">
        <v>16</v>
      </c>
      <c r="D34" s="6" t="s">
        <v>4</v>
      </c>
      <c r="E34" s="6" t="s">
        <v>190</v>
      </c>
      <c r="F34" s="6" t="s">
        <v>189</v>
      </c>
    </row>
    <row r="35" spans="1:6">
      <c r="A35" s="5" t="s">
        <v>96</v>
      </c>
      <c r="B35" s="5">
        <v>20</v>
      </c>
      <c r="C35" s="5" t="s">
        <v>36</v>
      </c>
      <c r="D35" s="1">
        <f>E35*1.05</f>
        <v>138.22153975980004</v>
      </c>
      <c r="E35" s="1">
        <f>F35*1.05</f>
        <v>131.63956167600003</v>
      </c>
      <c r="F35" s="1">
        <f>1.81*Оглавление!D22</f>
        <v>125.37101112000002</v>
      </c>
    </row>
    <row r="36" spans="1:6">
      <c r="A36" s="5" t="s">
        <v>96</v>
      </c>
      <c r="B36" s="5">
        <v>50</v>
      </c>
      <c r="C36" s="5" t="s">
        <v>36</v>
      </c>
      <c r="D36" s="1">
        <f>E36*1.05</f>
        <v>295.53445241460008</v>
      </c>
      <c r="E36" s="1">
        <f>F36*1.05</f>
        <v>281.46138325200008</v>
      </c>
      <c r="F36" s="1">
        <f>3.87*Оглавление!D22</f>
        <v>268.05846024000004</v>
      </c>
    </row>
    <row r="37" spans="1:6">
      <c r="A37" s="49" t="s">
        <v>97</v>
      </c>
      <c r="B37" s="50"/>
      <c r="C37" s="50"/>
      <c r="D37" s="50"/>
      <c r="E37" s="50"/>
      <c r="F37" s="51"/>
    </row>
    <row r="38" spans="1:6">
      <c r="A38" s="55" t="s">
        <v>98</v>
      </c>
      <c r="B38" s="42"/>
      <c r="C38" s="42"/>
      <c r="D38" s="42"/>
      <c r="E38" s="42"/>
      <c r="F38" s="43"/>
    </row>
    <row r="39" spans="1:6" ht="60" customHeight="1">
      <c r="A39" s="52" t="s">
        <v>99</v>
      </c>
      <c r="B39" s="53"/>
      <c r="C39" s="53"/>
      <c r="D39" s="53"/>
      <c r="E39" s="53"/>
      <c r="F39" s="54"/>
    </row>
    <row r="40" spans="1:6">
      <c r="A40" s="6" t="s">
        <v>76</v>
      </c>
      <c r="B40" s="6" t="s">
        <v>78</v>
      </c>
      <c r="C40" s="6" t="s">
        <v>16</v>
      </c>
      <c r="D40" s="6" t="s">
        <v>4</v>
      </c>
      <c r="E40" s="6" t="s">
        <v>190</v>
      </c>
      <c r="F40" s="6" t="s">
        <v>189</v>
      </c>
    </row>
    <row r="41" spans="1:6">
      <c r="A41" s="5" t="s">
        <v>100</v>
      </c>
      <c r="B41" s="5">
        <v>1000</v>
      </c>
      <c r="C41" s="5" t="s">
        <v>36</v>
      </c>
      <c r="D41" s="1">
        <f>E41*1.05</f>
        <v>325.31699413080003</v>
      </c>
      <c r="E41" s="1">
        <f>F41*1.05</f>
        <v>309.82570869599999</v>
      </c>
      <c r="F41" s="1">
        <f>4.26*Оглавление!D22</f>
        <v>295.07210351999998</v>
      </c>
    </row>
    <row r="42" spans="1:6">
      <c r="A42" s="55" t="s">
        <v>101</v>
      </c>
      <c r="B42" s="42"/>
      <c r="C42" s="42"/>
      <c r="D42" s="42"/>
      <c r="E42" s="42"/>
      <c r="F42" s="43"/>
    </row>
    <row r="43" spans="1:6" ht="45" customHeight="1">
      <c r="A43" s="52" t="s">
        <v>102</v>
      </c>
      <c r="B43" s="53"/>
      <c r="C43" s="53"/>
      <c r="D43" s="53"/>
      <c r="E43" s="53"/>
      <c r="F43" s="54"/>
    </row>
    <row r="44" spans="1:6">
      <c r="A44" s="6" t="s">
        <v>76</v>
      </c>
      <c r="B44" s="6" t="s">
        <v>78</v>
      </c>
      <c r="C44" s="6" t="s">
        <v>16</v>
      </c>
      <c r="D44" s="6" t="s">
        <v>4</v>
      </c>
      <c r="E44" s="6" t="s">
        <v>190</v>
      </c>
      <c r="F44" s="6" t="s">
        <v>189</v>
      </c>
    </row>
    <row r="45" spans="1:6">
      <c r="A45" s="5" t="s">
        <v>100</v>
      </c>
      <c r="B45" s="5">
        <v>1000</v>
      </c>
      <c r="C45" s="5" t="s">
        <v>36</v>
      </c>
      <c r="D45" s="1">
        <f>E45*1.05</f>
        <v>303.17100157260012</v>
      </c>
      <c r="E45" s="1">
        <f>F45*1.05</f>
        <v>288.73428721200008</v>
      </c>
      <c r="F45" s="1">
        <f>3.97*Оглавление!D22</f>
        <v>274.98503544000005</v>
      </c>
    </row>
    <row r="46" spans="1:6">
      <c r="A46" s="55" t="s">
        <v>103</v>
      </c>
      <c r="B46" s="42"/>
      <c r="C46" s="42"/>
      <c r="D46" s="42"/>
      <c r="E46" s="42"/>
      <c r="F46" s="43"/>
    </row>
    <row r="47" spans="1:6" ht="29.25" customHeight="1">
      <c r="A47" s="52" t="s">
        <v>104</v>
      </c>
      <c r="B47" s="53"/>
      <c r="C47" s="53"/>
      <c r="D47" s="53"/>
      <c r="E47" s="53"/>
      <c r="F47" s="54"/>
    </row>
    <row r="48" spans="1:6">
      <c r="A48" s="6" t="s">
        <v>76</v>
      </c>
      <c r="B48" s="6" t="s">
        <v>78</v>
      </c>
      <c r="C48" s="6" t="s">
        <v>16</v>
      </c>
      <c r="D48" s="6" t="s">
        <v>4</v>
      </c>
      <c r="E48" s="6" t="s">
        <v>190</v>
      </c>
      <c r="F48" s="6" t="s">
        <v>189</v>
      </c>
    </row>
    <row r="49" spans="1:7">
      <c r="A49" s="5" t="s">
        <v>100</v>
      </c>
      <c r="B49" s="5">
        <v>1000</v>
      </c>
      <c r="C49" s="5" t="s">
        <v>36</v>
      </c>
      <c r="D49" s="1">
        <f>E49*1.05</f>
        <v>294.00714258300002</v>
      </c>
      <c r="E49" s="1">
        <f>F49*1.05</f>
        <v>280.00680246000002</v>
      </c>
      <c r="F49" s="1">
        <f>3.85*Оглавление!D22</f>
        <v>266.67314520000002</v>
      </c>
    </row>
    <row r="50" spans="1:7">
      <c r="A50" s="55" t="s">
        <v>105</v>
      </c>
      <c r="B50" s="42"/>
      <c r="C50" s="42"/>
      <c r="D50" s="42"/>
      <c r="E50" s="42"/>
      <c r="F50" s="43"/>
    </row>
    <row r="51" spans="1:7" ht="30.75" customHeight="1">
      <c r="A51" s="52" t="s">
        <v>106</v>
      </c>
      <c r="B51" s="53"/>
      <c r="C51" s="53"/>
      <c r="D51" s="53"/>
      <c r="E51" s="53"/>
      <c r="F51" s="54"/>
    </row>
    <row r="52" spans="1:7">
      <c r="A52" s="6" t="s">
        <v>76</v>
      </c>
      <c r="B52" s="6" t="s">
        <v>78</v>
      </c>
      <c r="C52" s="6" t="s">
        <v>16</v>
      </c>
      <c r="D52" s="6" t="s">
        <v>4</v>
      </c>
      <c r="E52" s="6" t="s">
        <v>186</v>
      </c>
      <c r="F52" s="6" t="s">
        <v>189</v>
      </c>
    </row>
    <row r="53" spans="1:7">
      <c r="A53" s="5" t="s">
        <v>100</v>
      </c>
      <c r="B53" s="5">
        <v>1000</v>
      </c>
      <c r="C53" s="5" t="s">
        <v>36</v>
      </c>
      <c r="D53" s="1">
        <f>E53*1.05</f>
        <v>331.42623345720006</v>
      </c>
      <c r="E53" s="1">
        <f>F53*1.05</f>
        <v>315.64403186400006</v>
      </c>
      <c r="F53" s="14">
        <f>4.34*Оглавление!D22</f>
        <v>300.61336368000002</v>
      </c>
    </row>
    <row r="55" spans="1:7">
      <c r="A55" s="22"/>
      <c r="B55" s="22"/>
      <c r="C55" s="22"/>
      <c r="D55" s="22"/>
      <c r="E55" s="22"/>
      <c r="F55" s="22"/>
      <c r="G55" s="22"/>
    </row>
    <row r="56" spans="1:7">
      <c r="A56" s="22"/>
      <c r="B56" s="22"/>
      <c r="C56" s="22"/>
      <c r="D56" s="22"/>
      <c r="E56" s="22"/>
      <c r="F56" s="22"/>
      <c r="G56" s="22"/>
    </row>
  </sheetData>
  <mergeCells count="33">
    <mergeCell ref="A50:F50"/>
    <mergeCell ref="A51:F51"/>
    <mergeCell ref="A38:F38"/>
    <mergeCell ref="A39:F39"/>
    <mergeCell ref="A43:F43"/>
    <mergeCell ref="A46:F46"/>
    <mergeCell ref="A47:F47"/>
    <mergeCell ref="A6:F6"/>
    <mergeCell ref="A10:F10"/>
    <mergeCell ref="A13:F13"/>
    <mergeCell ref="A14:F14"/>
    <mergeCell ref="A17:F17"/>
    <mergeCell ref="A1:F1"/>
    <mergeCell ref="A2:F2"/>
    <mergeCell ref="A3:F3"/>
    <mergeCell ref="A4:F4"/>
    <mergeCell ref="A5:F5"/>
    <mergeCell ref="A55:G56"/>
    <mergeCell ref="A21:F21"/>
    <mergeCell ref="A7:F7"/>
    <mergeCell ref="A8:F8"/>
    <mergeCell ref="A9:F9"/>
    <mergeCell ref="A18:F18"/>
    <mergeCell ref="A42:F42"/>
    <mergeCell ref="A22:F22"/>
    <mergeCell ref="A23:F23"/>
    <mergeCell ref="A26:F26"/>
    <mergeCell ref="A27:F27"/>
    <mergeCell ref="A28:F28"/>
    <mergeCell ref="A31:F31"/>
    <mergeCell ref="A32:F32"/>
    <mergeCell ref="A33:F33"/>
    <mergeCell ref="A37:F3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4" max="4" width="12.140625" customWidth="1"/>
    <col min="6" max="6" width="20.28515625" customWidth="1"/>
  </cols>
  <sheetData>
    <row r="1" spans="1:6" ht="20.25">
      <c r="A1" s="19" t="s">
        <v>109</v>
      </c>
      <c r="B1" s="19"/>
      <c r="C1" s="19"/>
      <c r="D1" s="19"/>
      <c r="E1" s="19"/>
      <c r="F1" s="19"/>
    </row>
    <row r="2" spans="1:6" ht="18">
      <c r="A2" s="20" t="s">
        <v>110</v>
      </c>
      <c r="B2" s="20"/>
      <c r="C2" s="20"/>
      <c r="D2" s="20"/>
      <c r="E2" s="20"/>
      <c r="F2" s="20"/>
    </row>
    <row r="3" spans="1:6" ht="15.75">
      <c r="A3" s="21" t="s">
        <v>111</v>
      </c>
      <c r="B3" s="21"/>
      <c r="C3" s="21"/>
      <c r="D3" s="21"/>
      <c r="E3" s="21"/>
      <c r="F3" s="21"/>
    </row>
    <row r="4" spans="1:6" ht="18">
      <c r="A4" s="20" t="s">
        <v>124</v>
      </c>
      <c r="B4" s="20"/>
      <c r="C4" s="20"/>
      <c r="D4" s="20"/>
      <c r="E4" s="20"/>
      <c r="F4" s="20"/>
    </row>
    <row r="5" spans="1:6" ht="15" customHeight="1">
      <c r="A5" s="20" t="s">
        <v>125</v>
      </c>
      <c r="B5" s="20"/>
      <c r="C5" s="20"/>
      <c r="D5" s="20"/>
      <c r="E5" s="20"/>
      <c r="F5" s="20"/>
    </row>
    <row r="6" spans="1:6" ht="15" customHeight="1">
      <c r="A6" s="23" t="s">
        <v>112</v>
      </c>
      <c r="B6" s="23"/>
      <c r="C6" s="23"/>
      <c r="D6" s="23"/>
      <c r="E6" s="23"/>
      <c r="F6" s="23"/>
    </row>
    <row r="7" spans="1:6" ht="15" customHeight="1">
      <c r="A7" s="63" t="s">
        <v>28</v>
      </c>
      <c r="B7" s="64"/>
      <c r="C7" s="49" t="s">
        <v>180</v>
      </c>
      <c r="D7" s="51"/>
      <c r="E7" s="49" t="s">
        <v>181</v>
      </c>
      <c r="F7" s="51"/>
    </row>
    <row r="8" spans="1:6" ht="15" customHeight="1">
      <c r="A8" s="65"/>
      <c r="B8" s="66"/>
      <c r="C8" s="52" t="s">
        <v>126</v>
      </c>
      <c r="D8" s="54"/>
      <c r="E8" s="52" t="s">
        <v>127</v>
      </c>
      <c r="F8" s="54"/>
    </row>
    <row r="9" spans="1:6" ht="15" customHeight="1">
      <c r="A9" s="63" t="s">
        <v>128</v>
      </c>
      <c r="B9" s="67"/>
      <c r="C9" s="49" t="s">
        <v>180</v>
      </c>
      <c r="D9" s="51"/>
      <c r="E9" s="49" t="s">
        <v>181</v>
      </c>
      <c r="F9" s="51"/>
    </row>
    <row r="10" spans="1:6" ht="15" customHeight="1">
      <c r="A10" s="68"/>
      <c r="B10" s="69"/>
      <c r="C10" s="52" t="s">
        <v>126</v>
      </c>
      <c r="D10" s="54"/>
      <c r="E10" s="52" t="s">
        <v>127</v>
      </c>
      <c r="F10" s="54"/>
    </row>
    <row r="11" spans="1:6" ht="15" customHeight="1">
      <c r="A11" s="63" t="s">
        <v>129</v>
      </c>
      <c r="B11" s="64"/>
      <c r="C11" s="49" t="s">
        <v>180</v>
      </c>
      <c r="D11" s="51"/>
      <c r="E11" s="49" t="s">
        <v>181</v>
      </c>
      <c r="F11" s="51"/>
    </row>
    <row r="12" spans="1:6" ht="15" customHeight="1">
      <c r="A12" s="65"/>
      <c r="B12" s="66"/>
      <c r="C12" s="52" t="s">
        <v>126</v>
      </c>
      <c r="D12" s="54"/>
      <c r="E12" s="52" t="s">
        <v>127</v>
      </c>
      <c r="F12" s="54"/>
    </row>
    <row r="13" spans="1:6" ht="15" customHeight="1">
      <c r="A13" s="63" t="s">
        <v>130</v>
      </c>
      <c r="B13" s="64"/>
      <c r="C13" s="49" t="s">
        <v>180</v>
      </c>
      <c r="D13" s="51"/>
      <c r="E13" s="49" t="s">
        <v>181</v>
      </c>
      <c r="F13" s="51"/>
    </row>
    <row r="14" spans="1:6" ht="15" customHeight="1">
      <c r="A14" s="65"/>
      <c r="B14" s="66"/>
      <c r="C14" s="52" t="s">
        <v>126</v>
      </c>
      <c r="D14" s="54"/>
      <c r="E14" s="52" t="s">
        <v>127</v>
      </c>
      <c r="F14" s="54"/>
    </row>
    <row r="15" spans="1:6" ht="15" customHeight="1">
      <c r="A15" s="63" t="s">
        <v>131</v>
      </c>
      <c r="B15" s="64"/>
      <c r="C15" s="49" t="s">
        <v>180</v>
      </c>
      <c r="D15" s="51"/>
      <c r="E15" s="49" t="s">
        <v>181</v>
      </c>
      <c r="F15" s="51"/>
    </row>
    <row r="16" spans="1:6" ht="15" customHeight="1">
      <c r="A16" s="65"/>
      <c r="B16" s="66"/>
      <c r="C16" s="52" t="s">
        <v>126</v>
      </c>
      <c r="D16" s="54"/>
      <c r="E16" s="52" t="s">
        <v>127</v>
      </c>
      <c r="F16" s="54"/>
    </row>
    <row r="18" spans="1:6" ht="30.75" customHeight="1">
      <c r="A18" s="22" t="s">
        <v>182</v>
      </c>
      <c r="B18" s="22"/>
      <c r="C18" s="22"/>
      <c r="D18" s="22"/>
      <c r="E18" s="22"/>
      <c r="F18" s="22"/>
    </row>
    <row r="20" spans="1:6" ht="31.5" customHeight="1">
      <c r="A20" s="62" t="s">
        <v>132</v>
      </c>
      <c r="B20" s="62"/>
      <c r="C20" s="62"/>
      <c r="D20" s="62"/>
      <c r="E20" s="62"/>
      <c r="F20" s="62"/>
    </row>
  </sheetData>
  <mergeCells count="33">
    <mergeCell ref="A6:F6"/>
    <mergeCell ref="A1:F1"/>
    <mergeCell ref="A2:F2"/>
    <mergeCell ref="A3:F3"/>
    <mergeCell ref="A4:F4"/>
    <mergeCell ref="A5:F5"/>
    <mergeCell ref="A9:B10"/>
    <mergeCell ref="C9:D9"/>
    <mergeCell ref="E9:F9"/>
    <mergeCell ref="C10:D10"/>
    <mergeCell ref="E10:F10"/>
    <mergeCell ref="A7:B8"/>
    <mergeCell ref="C7:D7"/>
    <mergeCell ref="E7:F7"/>
    <mergeCell ref="C8:D8"/>
    <mergeCell ref="E8:F8"/>
    <mergeCell ref="A13:B14"/>
    <mergeCell ref="C13:D13"/>
    <mergeCell ref="E13:F13"/>
    <mergeCell ref="C14:D14"/>
    <mergeCell ref="E14:F14"/>
    <mergeCell ref="A11:B12"/>
    <mergeCell ref="C11:D11"/>
    <mergeCell ref="E11:F11"/>
    <mergeCell ref="C12:D12"/>
    <mergeCell ref="E12:F12"/>
    <mergeCell ref="A20:F20"/>
    <mergeCell ref="A15:B16"/>
    <mergeCell ref="C15:D15"/>
    <mergeCell ref="E15:F15"/>
    <mergeCell ref="C16:D16"/>
    <mergeCell ref="E16:F16"/>
    <mergeCell ref="A18:F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Оглавление</vt:lpstr>
      <vt:lpstr>Сэндвич-панели</vt:lpstr>
      <vt:lpstr>ПВХ вспененный</vt:lpstr>
      <vt:lpstr>ПВХ жесткий</vt:lpstr>
      <vt:lpstr>Оргстекло</vt:lpstr>
      <vt:lpstr>ПКР литой</vt:lpstr>
      <vt:lpstr>ПКР сотовый</vt:lpstr>
      <vt:lpstr>Клеи и очистители</vt:lpstr>
      <vt:lpstr>Резка полимеров</vt:lpstr>
      <vt:lpstr>Теплицы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mskuser</cp:lastModifiedBy>
  <cp:lastPrinted>2016-06-03T07:46:53Z</cp:lastPrinted>
  <dcterms:created xsi:type="dcterms:W3CDTF">2016-01-17T18:42:05Z</dcterms:created>
  <dcterms:modified xsi:type="dcterms:W3CDTF">2017-10-03T12:12:46Z</dcterms:modified>
</cp:coreProperties>
</file>